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f68bfb3f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d597062fe0f04831"/>
    <x:sheet xmlns:r="http://schemas.openxmlformats.org/officeDocument/2006/relationships" name="Assumptions" sheetId="2" r:id="Ra518b12a84be42c4"/>
    <x:sheet xmlns:r="http://schemas.openxmlformats.org/officeDocument/2006/relationships" name="Forecast" sheetId="3" r:id="R4e00902335374ba3"/>
    <x:sheet xmlns:r="http://schemas.openxmlformats.org/officeDocument/2006/relationships" name="Budget" sheetId="4" r:id="R3926703bc5a043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mmm-yy"/>
    <x:numFmt numFmtId="201" formatCode="0.00"/>
    <x:numFmt numFmtId="202" formatCode="0.0%"/>
    <x:numFmt numFmtId="203" formatCode="$#,##0;($#,##0);&quot;-&quot;"/>
    <x:numFmt numFmtId="204" formatCode="0%"/>
    <x:numFmt numFmtId="205" formatCode="#,##0;(#,##0);&quot;-&quot;"/>
    <x:numFmt numFmtId="206" formatCode="0.0"/>
  </x:numFmts>
  <x:fonts count="10">
    <x:font>
      <x:sz val="11"/>
      <x:name val="Carlito"/>
    </x:font>
    <x:font>
      <x:sz val="10"/>
      <x:color rgb="FF17263B"/>
      <x:name val="Arial"/>
    </x:font>
    <x:font>
      <x:b/>
      <x:sz val="16"/>
      <x:color rgb="FF17263B"/>
      <x:name val="Arial"/>
    </x:font>
    <x:font>
      <x:sz val="10"/>
      <x:color rgb="FF0000FF"/>
      <x:name val="Arial"/>
    </x:font>
    <x:font>
      <x:sz val="10"/>
      <x:color rgb="FF008048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b/>
      <x:sz val="10"/>
      <x:color rgb="FF17263B"/>
      <x:name val="Arial"/>
    </x:font>
    <x:font>
      <x:b/>
      <x:sz val="10"/>
      <x:color rgb="FF111111"/>
      <x:name val="Arial"/>
    </x:font>
    <x:font>
      <x:sz val="10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142C48"/>
      </x:patternFill>
    </x:fill>
    <x:fill>
      <x:patternFill patternType="solid">
        <x:fgColor rgb="FFE6EFF7"/>
      </x:patternFill>
    </x:fill>
  </x:fills>
  <x:borders count="2">
    <x:border/>
    <x:border>
      <x:left style="dashed">
        <x:color rgb="FF71849B"/>
      </x:left>
      <x:right style="dashed">
        <x:color rgb="FF71849B"/>
      </x:right>
      <x:top style="dashed">
        <x:color rgb="FF71849B"/>
      </x:top>
      <x:bottom style="dashed">
        <x:color rgb="FF71849B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8" fillId="4" borderId="0" xfId="0" applyNumberFormat="1" applyFont="1" applyFill="1" applyBorder="1"/>
    <x:xf numFmtId="0" fontId="3" fillId="0" borderId="0" xfId="0" applyNumberFormat="1" applyFont="1" applyFill="1" applyBorder="1"/>
    <x:xf numFmtId="201" fontId="8" fillId="4" borderId="0" xfId="0" applyNumberFormat="1" applyFont="1" applyFill="1" applyBorder="1"/>
    <x:xf numFmtId="201" fontId="3" fillId="0" borderId="0" xfId="0" applyNumberFormat="1" applyFont="1" applyFill="1" applyBorder="1"/>
    <x:xf numFmtId="202" fontId="8" fillId="4" borderId="0" xfId="0" applyNumberFormat="1" applyFont="1" applyFill="1" applyBorder="1"/>
    <x:xf numFmtId="202" fontId="3" fillId="0" borderId="0" xfId="0" applyNumberFormat="1" applyFont="1" applyFill="1" applyBorder="1"/>
    <x:xf numFmtId="203" fontId="8" fillId="4" borderId="0" xfId="0" applyNumberFormat="1" applyFont="1" applyFill="1" applyBorder="1"/>
    <x:xf numFmtId="203" fontId="3" fillId="0" borderId="0" xfId="0" applyNumberFormat="1" applyFont="1" applyFill="1" applyBorder="1"/>
    <x:xf numFmtId="204" fontId="3" fillId="0" borderId="0" xfId="0" applyNumberFormat="1" applyFont="1" applyFill="1" applyBorder="1"/>
    <x:xf numFmtId="0" fontId="9" fillId="0" borderId="0" xfId="0" applyNumberFormat="1" applyFont="1" applyFill="1" applyBorder="1"/>
    <x:xf numFmtId="203" fontId="9" fillId="0" borderId="0" xfId="0" applyNumberFormat="1" applyFont="1" applyFill="1" applyBorder="1"/>
    <x:xf numFmtId="203" fontId="1" fillId="0" borderId="0" xfId="0" applyNumberFormat="1" applyFont="1" applyFill="1" applyBorder="1"/>
    <x:xf numFmtId="203" fontId="9" fillId="3" borderId="0" xfId="0" applyNumberFormat="1" applyFont="1" applyFill="1" applyBorder="1"/>
    <x:xf numFmtId="203" fontId="5" fillId="3" borderId="0" xfId="0" applyNumberFormat="1" applyFont="1" applyFill="1" applyBorder="1"/>
    <x:xf numFmtId="203" fontId="6" fillId="3" borderId="0" xfId="0" applyNumberFormat="1" applyFont="1" applyFill="1" applyBorder="1"/>
    <x:xf numFmtId="203" fontId="4" fillId="0" borderId="0" xfId="0" applyNumberFormat="1" applyFont="1" applyFill="1" applyBorder="1"/>
    <x:xf numFmtId="205" fontId="4" fillId="0" borderId="0" xfId="0" applyNumberFormat="1" applyFont="1" applyFill="1" applyBorder="1"/>
    <x:xf numFmtId="205" fontId="9" fillId="0" borderId="0" xfId="0" applyNumberFormat="1" applyFont="1" applyFill="1" applyBorder="1"/>
    <x:xf numFmtId="206" fontId="9" fillId="0" borderId="0" xfId="0" applyNumberFormat="1" applyFont="1" applyFill="1" applyBorder="1"/>
    <x:xf numFmtId="203" fontId="9" fillId="4" borderId="0" xfId="0" applyNumberFormat="1" applyFont="1" applyFill="1" applyBorder="1"/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e3bbafbec4292" /><Relationship Type="http://schemas.openxmlformats.org/officeDocument/2006/relationships/theme" Target="/xl/theme/theme1.xml" Id="Re7c90248bb1243dd" /><Relationship Type="http://schemas.openxmlformats.org/officeDocument/2006/relationships/sharedStrings" Target="/xl/sharedStrings.xml" Id="Rc303464c4c214bb1" /><Relationship Type="http://schemas.openxmlformats.org/officeDocument/2006/relationships/worksheet" Target="/xl/worksheets/sheet1.xml" Id="Rd597062fe0f04831" /><Relationship Type="http://schemas.openxmlformats.org/officeDocument/2006/relationships/worksheet" Target="/xl/worksheets/sheet2.xml" Id="Ra518b12a84be42c4" /><Relationship Type="http://schemas.openxmlformats.org/officeDocument/2006/relationships/worksheet" Target="/xl/worksheets/sheet3.xml" Id="R4e00902335374ba3" /><Relationship Type="http://schemas.openxmlformats.org/officeDocument/2006/relationships/worksheet" Target="/xl/worksheets/sheet4.xml" Id="R3926703bc5a043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101E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9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</x:row>
    <x:row r="2" ht="22" customHeight="1">
      <x:c r="A2" s="1"/>
      <x:c r="B2" s="1"/>
      <x:c r="C2" s="2" t="str">
        <x:v>ZORA ONE financial plan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</x:row>
    <x:row r="4" ht="22" customHeight="1">
      <x:c r="A4" s="1"/>
      <x:c r="B4" s="1"/>
      <x:c r="C4" s="1" t="str">
        <x:v>Selected case</x:v>
      </x:c>
      <x:c r="D4" s="6" t="str">
        <x:f>CHOOSE('Assumptions'!$D$4,"Downside","Base","Upside")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</x:row>
    <x:row r="5" ht="22" customHeight="1">
      <x:c r="A5" s="1"/>
      <x:c r="B5" s="1"/>
      <x:c r="C5" s="1" t="str">
        <x:v>Planning scenarios only. No current traction or cash balance is asserted.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</x:row>
    <x:row r="7" ht="22" customHeight="1">
      <x:c r="A7" s="1"/>
      <x:c r="B7" s="1"/>
      <x:c r="C7" s="12" t="str">
        <x:v>Forecast period</x:v>
      </x:c>
      <x:c r="D7" s="12"/>
      <x:c r="E7" s="12" t="str">
        <x:v>Months 1-12</x:v>
      </x:c>
      <x:c r="F7" s="12" t="str">
        <x:v>Months 13-24</x:v>
      </x:c>
      <x:c r="G7" s="12" t="str">
        <x:v>Months 25-36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</x:row>
    <x:row r="8" ht="22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</x:row>
    <x:row r="9" ht="22" customHeight="1">
      <x:c r="A9" s="1"/>
      <x:c r="B9" s="1"/>
      <x:c r="C9" s="1" t="str">
        <x:v>Subscription revenue</x:v>
      </x:c>
      <x:c r="D9" s="1"/>
      <x:c r="E9" s="27" t="n">
        <x:f>SUM('Forecast'!E20:P20)</x:f>
        <x:v>162266.7600584598</x:v>
      </x:c>
      <x:c r="F9" s="27" t="n">
        <x:f>SUM('Forecast'!Q20:AB20)</x:f>
        <x:v>1660588.7840872775</x:v>
      </x:c>
      <x:c r="G9" s="27" t="n">
        <x:f>SUM('Forecast'!AC20:AN20)</x:f>
        <x:v>4757478.665970691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  <x:c r="AM9" s="1"/>
      <x:c r="AN9" s="1"/>
    </x:row>
    <x:row r="10" ht="22" customHeight="1">
      <x:c r="A10" s="1"/>
      <x:c r="B10" s="1"/>
      <x:c r="C10" s="1" t="str">
        <x:v>Contribution after variable costs</x:v>
      </x:c>
      <x:c r="D10" s="1"/>
      <x:c r="E10" s="27" t="n">
        <x:f>SUM('Forecast'!E23:P23)</x:f>
        <x:v>110341.39683975265</x:v>
      </x:c>
      <x:c r="F10" s="27" t="n">
        <x:f>SUM('Forecast'!Q23:AB23)</x:f>
        <x:v>1129200.3731793487</x:v>
      </x:c>
      <x:c r="G10" s="27" t="n">
        <x:f>SUM('Forecast'!AC23:AN23)</x:f>
        <x:v>3235085.4928600695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  <x:c r="AM10" s="1"/>
      <x:c r="AN10" s="1"/>
    </x:row>
    <x:row r="11" ht="22" customHeight="1">
      <x:c r="A11" s="1"/>
      <x:c r="B11" s="1"/>
      <x:c r="C11" s="1" t="str">
        <x:v>Operating cash contribution</x:v>
      </x:c>
      <x:c r="D11" s="1"/>
      <x:c r="E11" s="27" t="n">
        <x:f>SUM('Forecast'!E26:P26)</x:f>
        <x:v>-380417.8827256935</x:v>
      </x:c>
      <x:c r="F11" s="27" t="n">
        <x:f>SUM('Forecast'!Q26:AB26)</x:f>
        <x:v>449265.72518183896</x:v>
      </x:c>
      <x:c r="G11" s="27" t="n">
        <x:f>SUM('Forecast'!AC26:AN26)</x:f>
        <x:v>2204801.8292187415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  <x:c r="AM11" s="1"/>
      <x:c r="AN11" s="1"/>
    </x:row>
    <x:row r="12" ht="22" customHeight="1">
      <x:c r="A12" s="1"/>
      <x:c r="B12" s="1"/>
      <x:c r="C12" s="1" t="str">
        <x:v>Net cash flow before financing</x:v>
      </x:c>
      <x:c r="D12" s="1"/>
      <x:c r="E12" s="27" t="n">
        <x:f>SUM('Forecast'!E28:P28)</x:f>
        <x:v>-456417.8827256935</x:v>
      </x:c>
      <x:c r="F12" s="27" t="n">
        <x:f>SUM('Forecast'!Q28:AB28)</x:f>
        <x:v>449265.72518183896</x:v>
      </x:c>
      <x:c r="G12" s="27" t="n">
        <x:f>SUM('Forecast'!AC28:AN28)</x:f>
        <x:v>2204801.8292187415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  <x:c r="AM12" s="1"/>
      <x:c r="AN12" s="1"/>
    </x:row>
    <x:row r="13" ht="22" customHeight="1">
      <x:c r="A13" s="1"/>
      <x:c r="B13" s="1"/>
      <x:c r="C13" s="1"/>
      <x:c r="D13" s="1"/>
      <x:c r="E13" s="27"/>
      <x:c r="F13" s="27"/>
      <x:c r="G13" s="27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  <x:c r="AM13" s="1"/>
      <x:c r="AN13" s="1"/>
    </x:row>
    <x:row r="14" ht="22" customHeight="1">
      <x:c r="A14" s="1"/>
      <x:c r="B14" s="1"/>
      <x:c r="C14" s="1" t="str">
        <x:v>Ending paid customers</x:v>
      </x:c>
      <x:c r="D14" s="1"/>
      <x:c r="E14" s="36" t="n">
        <x:f>'Forecast'!P17</x:f>
        <x:v>374.3792455056795</x:v>
      </x:c>
      <x:c r="F14" s="36" t="n">
        <x:f>'Forecast'!AB17</x:f>
        <x:v>1587.3961620479597</x:v>
      </x:c>
      <x:c r="G14" s="36" t="n">
        <x:f>'Forecast'!AN17</x:f>
        <x:v>4053.1129529599602</x:v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</x:row>
    <x:row r="15" ht="22" customHeight="1">
      <x:c r="A15" s="1"/>
      <x:c r="B15" s="1"/>
      <x:c r="C15" s="1" t="str">
        <x:v>Exit annualized recurring revenue</x:v>
      </x:c>
      <x:c r="D15" s="1"/>
      <x:c r="E15" s="27" t="n">
        <x:f>'Forecast'!P33</x:f>
        <x:v>660404.9890720185</x:v>
      </x:c>
      <x:c r="F15" s="27" t="n">
        <x:f>'Forecast'!AB33</x:f>
        <x:v>2800166.8298526006</x:v>
      </x:c>
      <x:c r="G15" s="27" t="n">
        <x:f>'Forecast'!AN33</x:f>
        <x:v>7149691.24902137</x:v>
      </x:c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</x:row>
    <x:row r="16" ht="22" customHeight="1">
      <x:c r="A16" s="1"/>
      <x:c r="B16" s="1"/>
      <x:c r="C16" s="1" t="str">
        <x:v>Ending cash with entered financing</x:v>
      </x:c>
      <x:c r="D16" s="1"/>
      <x:c r="E16" s="27" t="n">
        <x:f>'Forecast'!P32</x:f>
        <x:v>-456417.8827256935</x:v>
      </x:c>
      <x:c r="F16" s="27" t="n">
        <x:f>'Forecast'!AB32</x:f>
        <x:v>-7152.157543854584</x:v>
      </x:c>
      <x:c r="G16" s="27" t="n">
        <x:f>'Forecast'!AN32</x:f>
        <x:v>2197649.671674887</x:v>
      </x:c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</x:row>
    <x:row r="17" ht="22" customHeight="1">
      <x:c r="A17" s="1"/>
      <x:c r="B17" s="1"/>
      <x:c r="C17" s="1"/>
      <x:c r="D17" s="1"/>
      <x:c r="E17" s="27"/>
      <x:c r="F17" s="27"/>
      <x:c r="G17" s="27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</x:row>
    <x:row r="18" ht="22" customHeight="1">
      <x:c r="A18" s="1"/>
      <x:c r="B18" s="1"/>
      <x:c r="C18" s="1" t="str">
        <x:v>Funding need incl. reserve</x:v>
      </x:c>
      <x:c r="D18" s="1"/>
      <x:c r="E18" s="27" t="n">
        <x:f>'Forecast'!P38</x:f>
        <x:v>583744.5480259514</x:v>
      </x:c>
      <x:c r="F18" s="27" t="n">
        <x:f>'Forecast'!AB38</x:f>
        <x:v>648598.5038710018</x:v>
      </x:c>
      <x:c r="G18" s="27" t="n">
        <x:f>'Forecast'!AN38</x:f>
        <x:v>739412.3338865349</x:v>
      </x:c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</x:row>
    <x:row r="19" ht="22" customHeight="1">
      <x:c r="A19" s="1"/>
      <x:c r="B19" s="1"/>
      <x:c r="C19" s="1"/>
      <x:c r="D19" s="1"/>
      <x:c r="E19" s="27"/>
      <x:c r="F19" s="27"/>
      <x:c r="G19" s="27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</x:row>
    <x:row r="20" ht="22" customHeight="1">
      <x:c r="A20" s="1"/>
      <x:c r="B20" s="1"/>
      <x:c r="C20" s="1" t="str">
        <x:v>First-six-month build cash outflow</x:v>
      </x:c>
      <x:c r="D20" s="1"/>
      <x:c r="E20" s="27" t="n">
        <x:f>'Forecast'!J39</x:f>
        <x:v>312986.6876745143</x:v>
      </x:c>
      <x:c r="F20" s="27"/>
      <x:c r="G20" s="27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</x:row>
    <x:row r="21" ht="22" customHeight="1">
      <x:c r="A21" s="1"/>
      <x:c r="B21" s="1"/>
      <x:c r="C21" s="1" t="str">
        <x:v>18-month funding plus reserve</x:v>
      </x:c>
      <x:c r="D21" s="1"/>
      <x:c r="E21" s="27" t="n">
        <x:f>'Forecast'!V38</x:f>
        <x:v>646155.627581361</x:v>
      </x:c>
      <x:c r="F21" s="27"/>
      <x:c r="G21" s="27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</x:row>
    <x:row r="22" ht="22" customHeight="1">
      <x:c r="A22" s="1"/>
      <x:c r="B22" s="1"/>
      <x:c r="C22" s="1" t="str">
        <x:v>Month 18 paid customer break-even</x:v>
      </x:c>
      <x:c r="D22" s="1"/>
      <x:c r="E22" s="36" t="n">
        <x:f>'Forecast'!V34</x:f>
        <x:v>565.7799511145205</x:v>
      </x:c>
      <x:c r="F22" s="27"/>
      <x:c r="G22" s="27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</x:row>
    <x:row r="23" ht="22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</x:row>
    <x:row r="25" ht="22" customHeight="1">
      <x:c r="A25" s="1"/>
      <x:c r="B25" s="1"/>
      <x:c r="C25" s="1" t="str">
        <x:v>How to use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</x:row>
    <x:row r="26" ht="22" customHeight="1">
      <x:c r="A26" s="1"/>
      <x:c r="B26" s="1"/>
      <x:c r="C26" s="1" t="str">
        <x:v>Change Assumptions D4 to 1, 2 or 3. Replace estimates with measured inputs.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</x:row>
    <x:row r="27" ht="22" customHeight="1">
      <x:c r="A27" s="1"/>
      <x:c r="B27" s="1"/>
      <x:c r="C27" s="1" t="str">
        <x:v>Funding need is cumulative deficit plus three months of horizon cash costs.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</x:row>
    <x:row r="28" ht="22" customHeight="1">
      <x:c r="A28" s="1"/>
      <x:c r="B28" s="1"/>
      <x:c r="C28" s="1" t="str">
        <x:v>Actual cash, commitments, tax and financing costs must be added before a raise.</x:v>
      </x:c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</x:row>
    <x:row r="29" ht="22" customHeight="1">
      <x:c r="A29" s="1"/>
      <x:c r="B29" s="1"/>
      <x:c r="C29" s="1" t="str">
        <x:v>AI operating design; autonomy savings and growth assumptions remain unvalidated.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65A80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9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</x:row>
    <x:row r="2" ht="22" customHeight="1">
      <x:c r="A2" s="1"/>
      <x:c r="B2" s="1"/>
      <x:c r="C2" s="2" t="str">
        <x:v>ZORA ONE assumptions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</x:row>
    <x:row r="4" ht="22" customHeight="1">
      <x:c r="A4" s="1"/>
      <x:c r="B4" s="1"/>
      <x:c r="C4" s="1" t="str">
        <x:v>Case: 1 Downside, 2 Base, 3 Upside</x:v>
      </x:c>
      <x:c r="D4" s="4" t="n">
        <x:v>2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</x:row>
    <x:row r="5" ht="22" customHeight="1">
      <x:c r="A5" s="1"/>
      <x:c r="B5" s="1"/>
      <x:c r="C5" s="1" t="str">
        <x:v>All forecast drivers are planning assumptions, not measured traction.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</x:row>
    <x:row r="6" ht="22" customHeight="1">
      <x:c r="A6" s="1"/>
      <x:c r="B6" s="1"/>
      <x:c r="C6" s="12" t="str">
        <x:v>Driver / case</x:v>
      </x:c>
      <x:c r="D6" s="12" t="str">
        <x:v>Units</x:v>
      </x:c>
      <x:c r="E6" s="13" t="n">
        <x:v>46296</x:v>
      </x:c>
      <x:c r="F6" s="13" t="n">
        <x:v>46327</x:v>
      </x:c>
      <x:c r="G6" s="13" t="n">
        <x:v>46357</x:v>
      </x:c>
      <x:c r="H6" s="13" t="n">
        <x:v>46388</x:v>
      </x:c>
      <x:c r="I6" s="13" t="n">
        <x:v>46419</x:v>
      </x:c>
      <x:c r="J6" s="13" t="n">
        <x:v>46447</x:v>
      </x:c>
      <x:c r="K6" s="13" t="n">
        <x:v>46478</x:v>
      </x:c>
      <x:c r="L6" s="13" t="n">
        <x:v>46508</x:v>
      </x:c>
      <x:c r="M6" s="13" t="n">
        <x:v>46539</x:v>
      </x:c>
      <x:c r="N6" s="13" t="n">
        <x:v>46569</x:v>
      </x:c>
      <x:c r="O6" s="13" t="n">
        <x:v>46600</x:v>
      </x:c>
      <x:c r="P6" s="13" t="n">
        <x:v>46631</x:v>
      </x:c>
      <x:c r="Q6" s="13" t="n">
        <x:v>46661</x:v>
      </x:c>
      <x:c r="R6" s="13" t="n">
        <x:v>46692</x:v>
      </x:c>
      <x:c r="S6" s="13" t="n">
        <x:v>46722</x:v>
      </x:c>
      <x:c r="T6" s="13" t="n">
        <x:v>46753</x:v>
      </x:c>
      <x:c r="U6" s="13" t="n">
        <x:v>46784</x:v>
      </x:c>
      <x:c r="V6" s="13" t="n">
        <x:v>46813</x:v>
      </x:c>
      <x:c r="W6" s="13" t="n">
        <x:v>46844</x:v>
      </x:c>
      <x:c r="X6" s="13" t="n">
        <x:v>46874</x:v>
      </x:c>
      <x:c r="Y6" s="13" t="n">
        <x:v>46905</x:v>
      </x:c>
      <x:c r="Z6" s="13" t="n">
        <x:v>46935</x:v>
      </x:c>
      <x:c r="AA6" s="13" t="n">
        <x:v>46966</x:v>
      </x:c>
      <x:c r="AB6" s="13" t="n">
        <x:v>46997</x:v>
      </x:c>
      <x:c r="AC6" s="13" t="n">
        <x:v>47027</x:v>
      </x:c>
      <x:c r="AD6" s="13" t="n">
        <x:v>47058</x:v>
      </x:c>
      <x:c r="AE6" s="13" t="n">
        <x:v>47088</x:v>
      </x:c>
      <x:c r="AF6" s="13" t="n">
        <x:v>47119</x:v>
      </x:c>
      <x:c r="AG6" s="13" t="n">
        <x:v>47150</x:v>
      </x:c>
      <x:c r="AH6" s="13" t="n">
        <x:v>47178</x:v>
      </x:c>
      <x:c r="AI6" s="13" t="n">
        <x:v>47209</x:v>
      </x:c>
      <x:c r="AJ6" s="13" t="n">
        <x:v>47239</x:v>
      </x:c>
      <x:c r="AK6" s="13" t="n">
        <x:v>47270</x:v>
      </x:c>
      <x:c r="AL6" s="13" t="n">
        <x:v>47300</x:v>
      </x:c>
      <x:c r="AM6" s="13" t="n">
        <x:v>47331</x:v>
      </x:c>
      <x:c r="AN6" s="13" t="n">
        <x:v>47362</x:v>
      </x:c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</x:row>
    <x:row r="8" ht="22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</x:row>
    <x:row r="9" ht="22" customHeight="1">
      <x:c r="A9" s="1"/>
      <x:c r="B9" s="1"/>
      <x:c r="C9" s="15" t="str">
        <x:v>Paid launch month - active</x:v>
      </x:c>
      <x:c r="D9" s="15" t="str">
        <x:v>month</x:v>
      </x:c>
      <x:c r="E9" s="18" t="n">
        <x:f>IF(ISNUMBER(CHOOSE($D$4,E10,E11,E12)),CHOOSE($D$4,E10,E11,E12),"MISSING")</x:f>
        <x:v>7</x:v>
      </x:c>
      <x:c r="F9" s="18" t="n">
        <x:f>IF(ISNUMBER(CHOOSE($D$4,F10,F11,F12)),CHOOSE($D$4,F10,F11,F12),"MISSING")</x:f>
        <x:v>7</x:v>
      </x:c>
      <x:c r="G9" s="18" t="n">
        <x:f>IF(ISNUMBER(CHOOSE($D$4,G10,G11,G12)),CHOOSE($D$4,G10,G11,G12),"MISSING")</x:f>
        <x:v>7</x:v>
      </x:c>
      <x:c r="H9" s="18" t="n">
        <x:f>IF(ISNUMBER(CHOOSE($D$4,H10,H11,H12)),CHOOSE($D$4,H10,H11,H12),"MISSING")</x:f>
        <x:v>7</x:v>
      </x:c>
      <x:c r="I9" s="18" t="n">
        <x:f>IF(ISNUMBER(CHOOSE($D$4,I10,I11,I12)),CHOOSE($D$4,I10,I11,I12),"MISSING")</x:f>
        <x:v>7</x:v>
      </x:c>
      <x:c r="J9" s="18" t="n">
        <x:f>IF(ISNUMBER(CHOOSE($D$4,J10,J11,J12)),CHOOSE($D$4,J10,J11,J12),"MISSING")</x:f>
        <x:v>7</x:v>
      </x:c>
      <x:c r="K9" s="18" t="n">
        <x:f>IF(ISNUMBER(CHOOSE($D$4,K10,K11,K12)),CHOOSE($D$4,K10,K11,K12),"MISSING")</x:f>
        <x:v>7</x:v>
      </x:c>
      <x:c r="L9" s="18" t="n">
        <x:f>IF(ISNUMBER(CHOOSE($D$4,L10,L11,L12)),CHOOSE($D$4,L10,L11,L12),"MISSING")</x:f>
        <x:v>7</x:v>
      </x:c>
      <x:c r="M9" s="18" t="n">
        <x:f>IF(ISNUMBER(CHOOSE($D$4,M10,M11,M12)),CHOOSE($D$4,M10,M11,M12),"MISSING")</x:f>
        <x:v>7</x:v>
      </x:c>
      <x:c r="N9" s="18" t="n">
        <x:f>IF(ISNUMBER(CHOOSE($D$4,N10,N11,N12)),CHOOSE($D$4,N10,N11,N12),"MISSING")</x:f>
        <x:v>7</x:v>
      </x:c>
      <x:c r="O9" s="18" t="n">
        <x:f>IF(ISNUMBER(CHOOSE($D$4,O10,O11,O12)),CHOOSE($D$4,O10,O11,O12),"MISSING")</x:f>
        <x:v>7</x:v>
      </x:c>
      <x:c r="P9" s="18" t="n">
        <x:f>IF(ISNUMBER(CHOOSE($D$4,P10,P11,P12)),CHOOSE($D$4,P10,P11,P12),"MISSING")</x:f>
        <x:v>7</x:v>
      </x:c>
      <x:c r="Q9" s="18" t="n">
        <x:f>IF(ISNUMBER(CHOOSE($D$4,Q10,Q11,Q12)),CHOOSE($D$4,Q10,Q11,Q12),"MISSING")</x:f>
        <x:v>7</x:v>
      </x:c>
      <x:c r="R9" s="18" t="n">
        <x:f>IF(ISNUMBER(CHOOSE($D$4,R10,R11,R12)),CHOOSE($D$4,R10,R11,R12),"MISSING")</x:f>
        <x:v>7</x:v>
      </x:c>
      <x:c r="S9" s="18" t="n">
        <x:f>IF(ISNUMBER(CHOOSE($D$4,S10,S11,S12)),CHOOSE($D$4,S10,S11,S12),"MISSING")</x:f>
        <x:v>7</x:v>
      </x:c>
      <x:c r="T9" s="18" t="n">
        <x:f>IF(ISNUMBER(CHOOSE($D$4,T10,T11,T12)),CHOOSE($D$4,T10,T11,T12),"MISSING")</x:f>
        <x:v>7</x:v>
      </x:c>
      <x:c r="U9" s="18" t="n">
        <x:f>IF(ISNUMBER(CHOOSE($D$4,U10,U11,U12)),CHOOSE($D$4,U10,U11,U12),"MISSING")</x:f>
        <x:v>7</x:v>
      </x:c>
      <x:c r="V9" s="18" t="n">
        <x:f>IF(ISNUMBER(CHOOSE($D$4,V10,V11,V12)),CHOOSE($D$4,V10,V11,V12),"MISSING")</x:f>
        <x:v>7</x:v>
      </x:c>
      <x:c r="W9" s="18" t="n">
        <x:f>IF(ISNUMBER(CHOOSE($D$4,W10,W11,W12)),CHOOSE($D$4,W10,W11,W12),"MISSING")</x:f>
        <x:v>7</x:v>
      </x:c>
      <x:c r="X9" s="18" t="n">
        <x:f>IF(ISNUMBER(CHOOSE($D$4,X10,X11,X12)),CHOOSE($D$4,X10,X11,X12),"MISSING")</x:f>
        <x:v>7</x:v>
      </x:c>
      <x:c r="Y9" s="18" t="n">
        <x:f>IF(ISNUMBER(CHOOSE($D$4,Y10,Y11,Y12)),CHOOSE($D$4,Y10,Y11,Y12),"MISSING")</x:f>
        <x:v>7</x:v>
      </x:c>
      <x:c r="Z9" s="18" t="n">
        <x:f>IF(ISNUMBER(CHOOSE($D$4,Z10,Z11,Z12)),CHOOSE($D$4,Z10,Z11,Z12),"MISSING")</x:f>
        <x:v>7</x:v>
      </x:c>
      <x:c r="AA9" s="18" t="n">
        <x:f>IF(ISNUMBER(CHOOSE($D$4,AA10,AA11,AA12)),CHOOSE($D$4,AA10,AA11,AA12),"MISSING")</x:f>
        <x:v>7</x:v>
      </x:c>
      <x:c r="AB9" s="18" t="n">
        <x:f>IF(ISNUMBER(CHOOSE($D$4,AB10,AB11,AB12)),CHOOSE($D$4,AB10,AB11,AB12),"MISSING")</x:f>
        <x:v>7</x:v>
      </x:c>
      <x:c r="AC9" s="18" t="n">
        <x:f>IF(ISNUMBER(CHOOSE($D$4,AC10,AC11,AC12)),CHOOSE($D$4,AC10,AC11,AC12),"MISSING")</x:f>
        <x:v>7</x:v>
      </x:c>
      <x:c r="AD9" s="18" t="n">
        <x:f>IF(ISNUMBER(CHOOSE($D$4,AD10,AD11,AD12)),CHOOSE($D$4,AD10,AD11,AD12),"MISSING")</x:f>
        <x:v>7</x:v>
      </x:c>
      <x:c r="AE9" s="18" t="n">
        <x:f>IF(ISNUMBER(CHOOSE($D$4,AE10,AE11,AE12)),CHOOSE($D$4,AE10,AE11,AE12),"MISSING")</x:f>
        <x:v>7</x:v>
      </x:c>
      <x:c r="AF9" s="18" t="n">
        <x:f>IF(ISNUMBER(CHOOSE($D$4,AF10,AF11,AF12)),CHOOSE($D$4,AF10,AF11,AF12),"MISSING")</x:f>
        <x:v>7</x:v>
      </x:c>
      <x:c r="AG9" s="18" t="n">
        <x:f>IF(ISNUMBER(CHOOSE($D$4,AG10,AG11,AG12)),CHOOSE($D$4,AG10,AG11,AG12),"MISSING")</x:f>
        <x:v>7</x:v>
      </x:c>
      <x:c r="AH9" s="18" t="n">
        <x:f>IF(ISNUMBER(CHOOSE($D$4,AH10,AH11,AH12)),CHOOSE($D$4,AH10,AH11,AH12),"MISSING")</x:f>
        <x:v>7</x:v>
      </x:c>
      <x:c r="AI9" s="18" t="n">
        <x:f>IF(ISNUMBER(CHOOSE($D$4,AI10,AI11,AI12)),CHOOSE($D$4,AI10,AI11,AI12),"MISSING")</x:f>
        <x:v>7</x:v>
      </x:c>
      <x:c r="AJ9" s="18" t="n">
        <x:f>IF(ISNUMBER(CHOOSE($D$4,AJ10,AJ11,AJ12)),CHOOSE($D$4,AJ10,AJ11,AJ12),"MISSING")</x:f>
        <x:v>7</x:v>
      </x:c>
      <x:c r="AK9" s="18" t="n">
        <x:f>IF(ISNUMBER(CHOOSE($D$4,AK10,AK11,AK12)),CHOOSE($D$4,AK10,AK11,AK12),"MISSING")</x:f>
        <x:v>7</x:v>
      </x:c>
      <x:c r="AL9" s="18" t="n">
        <x:f>IF(ISNUMBER(CHOOSE($D$4,AL10,AL11,AL12)),CHOOSE($D$4,AL10,AL11,AL12),"MISSING")</x:f>
        <x:v>7</x:v>
      </x:c>
      <x:c r="AM9" s="18" t="n">
        <x:f>IF(ISNUMBER(CHOOSE($D$4,AM10,AM11,AM12)),CHOOSE($D$4,AM10,AM11,AM12),"MISSING")</x:f>
        <x:v>7</x:v>
      </x:c>
      <x:c r="AN9" s="18" t="n">
        <x:f>IF(ISNUMBER(CHOOSE($D$4,AN10,AN11,AN12)),CHOOSE($D$4,AN10,AN11,AN12),"MISSING")</x:f>
        <x:v>7</x:v>
      </x:c>
    </x:row>
    <x:row r="10" ht="22" customHeight="1">
      <x:c r="A10" s="1"/>
      <x:c r="B10" s="1"/>
      <x:c r="C10" s="1" t="str">
        <x:v>Downside</x:v>
      </x:c>
      <x:c r="D10" s="1"/>
      <x:c r="E10" s="19" t="n">
        <x:v>10</x:v>
      </x:c>
      <x:c r="F10" s="19" t="n">
        <x:v>10</x:v>
      </x:c>
      <x:c r="G10" s="19" t="n">
        <x:v>10</x:v>
      </x:c>
      <x:c r="H10" s="19" t="n">
        <x:v>10</x:v>
      </x:c>
      <x:c r="I10" s="19" t="n">
        <x:v>10</x:v>
      </x:c>
      <x:c r="J10" s="19" t="n">
        <x:v>10</x:v>
      </x:c>
      <x:c r="K10" s="19" t="n">
        <x:v>10</x:v>
      </x:c>
      <x:c r="L10" s="19" t="n">
        <x:v>10</x:v>
      </x:c>
      <x:c r="M10" s="19" t="n">
        <x:v>10</x:v>
      </x:c>
      <x:c r="N10" s="19" t="n">
        <x:v>10</x:v>
      </x:c>
      <x:c r="O10" s="19" t="n">
        <x:v>10</x:v>
      </x:c>
      <x:c r="P10" s="19" t="n">
        <x:v>10</x:v>
      </x:c>
      <x:c r="Q10" s="19" t="n">
        <x:v>10</x:v>
      </x:c>
      <x:c r="R10" s="19" t="n">
        <x:v>10</x:v>
      </x:c>
      <x:c r="S10" s="19" t="n">
        <x:v>10</x:v>
      </x:c>
      <x:c r="T10" s="19" t="n">
        <x:v>10</x:v>
      </x:c>
      <x:c r="U10" s="19" t="n">
        <x:v>10</x:v>
      </x:c>
      <x:c r="V10" s="19" t="n">
        <x:v>10</x:v>
      </x:c>
      <x:c r="W10" s="19" t="n">
        <x:v>10</x:v>
      </x:c>
      <x:c r="X10" s="19" t="n">
        <x:v>10</x:v>
      </x:c>
      <x:c r="Y10" s="19" t="n">
        <x:v>10</x:v>
      </x:c>
      <x:c r="Z10" s="19" t="n">
        <x:v>10</x:v>
      </x:c>
      <x:c r="AA10" s="19" t="n">
        <x:v>10</x:v>
      </x:c>
      <x:c r="AB10" s="19" t="n">
        <x:v>10</x:v>
      </x:c>
      <x:c r="AC10" s="19" t="n">
        <x:v>10</x:v>
      </x:c>
      <x:c r="AD10" s="19" t="n">
        <x:v>10</x:v>
      </x:c>
      <x:c r="AE10" s="19" t="n">
        <x:v>10</x:v>
      </x:c>
      <x:c r="AF10" s="19" t="n">
        <x:v>10</x:v>
      </x:c>
      <x:c r="AG10" s="19" t="n">
        <x:v>10</x:v>
      </x:c>
      <x:c r="AH10" s="19" t="n">
        <x:v>10</x:v>
      </x:c>
      <x:c r="AI10" s="19" t="n">
        <x:v>10</x:v>
      </x:c>
      <x:c r="AJ10" s="19" t="n">
        <x:v>10</x:v>
      </x:c>
      <x:c r="AK10" s="19" t="n">
        <x:v>10</x:v>
      </x:c>
      <x:c r="AL10" s="19" t="n">
        <x:v>10</x:v>
      </x:c>
      <x:c r="AM10" s="19" t="n">
        <x:v>10</x:v>
      </x:c>
      <x:c r="AN10" s="19" t="n">
        <x:v>10</x:v>
      </x:c>
    </x:row>
    <x:row r="11" ht="22" customHeight="1">
      <x:c r="A11" s="1"/>
      <x:c r="B11" s="1"/>
      <x:c r="C11" s="1" t="str">
        <x:v>Base</x:v>
      </x:c>
      <x:c r="D11" s="1"/>
      <x:c r="E11" s="19" t="n">
        <x:v>7</x:v>
      </x:c>
      <x:c r="F11" s="19" t="n">
        <x:v>7</x:v>
      </x:c>
      <x:c r="G11" s="19" t="n">
        <x:v>7</x:v>
      </x:c>
      <x:c r="H11" s="19" t="n">
        <x:v>7</x:v>
      </x:c>
      <x:c r="I11" s="19" t="n">
        <x:v>7</x:v>
      </x:c>
      <x:c r="J11" s="19" t="n">
        <x:v>7</x:v>
      </x:c>
      <x:c r="K11" s="19" t="n">
        <x:v>7</x:v>
      </x:c>
      <x:c r="L11" s="19" t="n">
        <x:v>7</x:v>
      </x:c>
      <x:c r="M11" s="19" t="n">
        <x:v>7</x:v>
      </x:c>
      <x:c r="N11" s="19" t="n">
        <x:v>7</x:v>
      </x:c>
      <x:c r="O11" s="19" t="n">
        <x:v>7</x:v>
      </x:c>
      <x:c r="P11" s="19" t="n">
        <x:v>7</x:v>
      </x:c>
      <x:c r="Q11" s="19" t="n">
        <x:v>7</x:v>
      </x:c>
      <x:c r="R11" s="19" t="n">
        <x:v>7</x:v>
      </x:c>
      <x:c r="S11" s="19" t="n">
        <x:v>7</x:v>
      </x:c>
      <x:c r="T11" s="19" t="n">
        <x:v>7</x:v>
      </x:c>
      <x:c r="U11" s="19" t="n">
        <x:v>7</x:v>
      </x:c>
      <x:c r="V11" s="19" t="n">
        <x:v>7</x:v>
      </x:c>
      <x:c r="W11" s="19" t="n">
        <x:v>7</x:v>
      </x:c>
      <x:c r="X11" s="19" t="n">
        <x:v>7</x:v>
      </x:c>
      <x:c r="Y11" s="19" t="n">
        <x:v>7</x:v>
      </x:c>
      <x:c r="Z11" s="19" t="n">
        <x:v>7</x:v>
      </x:c>
      <x:c r="AA11" s="19" t="n">
        <x:v>7</x:v>
      </x:c>
      <x:c r="AB11" s="19" t="n">
        <x:v>7</x:v>
      </x:c>
      <x:c r="AC11" s="19" t="n">
        <x:v>7</x:v>
      </x:c>
      <x:c r="AD11" s="19" t="n">
        <x:v>7</x:v>
      </x:c>
      <x:c r="AE11" s="19" t="n">
        <x:v>7</x:v>
      </x:c>
      <x:c r="AF11" s="19" t="n">
        <x:v>7</x:v>
      </x:c>
      <x:c r="AG11" s="19" t="n">
        <x:v>7</x:v>
      </x:c>
      <x:c r="AH11" s="19" t="n">
        <x:v>7</x:v>
      </x:c>
      <x:c r="AI11" s="19" t="n">
        <x:v>7</x:v>
      </x:c>
      <x:c r="AJ11" s="19" t="n">
        <x:v>7</x:v>
      </x:c>
      <x:c r="AK11" s="19" t="n">
        <x:v>7</x:v>
      </x:c>
      <x:c r="AL11" s="19" t="n">
        <x:v>7</x:v>
      </x:c>
      <x:c r="AM11" s="19" t="n">
        <x:v>7</x:v>
      </x:c>
      <x:c r="AN11" s="19" t="n">
        <x:v>7</x:v>
      </x:c>
    </x:row>
    <x:row r="12" ht="22" customHeight="1">
      <x:c r="A12" s="1"/>
      <x:c r="B12" s="1"/>
      <x:c r="C12" s="1" t="str">
        <x:v>Upside</x:v>
      </x:c>
      <x:c r="D12" s="1"/>
      <x:c r="E12" s="19" t="n">
        <x:v>5</x:v>
      </x:c>
      <x:c r="F12" s="19" t="n">
        <x:v>5</x:v>
      </x:c>
      <x:c r="G12" s="19" t="n">
        <x:v>5</x:v>
      </x:c>
      <x:c r="H12" s="19" t="n">
        <x:v>5</x:v>
      </x:c>
      <x:c r="I12" s="19" t="n">
        <x:v>5</x:v>
      </x:c>
      <x:c r="J12" s="19" t="n">
        <x:v>5</x:v>
      </x:c>
      <x:c r="K12" s="19" t="n">
        <x:v>5</x:v>
      </x:c>
      <x:c r="L12" s="19" t="n">
        <x:v>5</x:v>
      </x:c>
      <x:c r="M12" s="19" t="n">
        <x:v>5</x:v>
      </x:c>
      <x:c r="N12" s="19" t="n">
        <x:v>5</x:v>
      </x:c>
      <x:c r="O12" s="19" t="n">
        <x:v>5</x:v>
      </x:c>
      <x:c r="P12" s="19" t="n">
        <x:v>5</x:v>
      </x:c>
      <x:c r="Q12" s="19" t="n">
        <x:v>5</x:v>
      </x:c>
      <x:c r="R12" s="19" t="n">
        <x:v>5</x:v>
      </x:c>
      <x:c r="S12" s="19" t="n">
        <x:v>5</x:v>
      </x:c>
      <x:c r="T12" s="19" t="n">
        <x:v>5</x:v>
      </x:c>
      <x:c r="U12" s="19" t="n">
        <x:v>5</x:v>
      </x:c>
      <x:c r="V12" s="19" t="n">
        <x:v>5</x:v>
      </x:c>
      <x:c r="W12" s="19" t="n">
        <x:v>5</x:v>
      </x:c>
      <x:c r="X12" s="19" t="n">
        <x:v>5</x:v>
      </x:c>
      <x:c r="Y12" s="19" t="n">
        <x:v>5</x:v>
      </x:c>
      <x:c r="Z12" s="19" t="n">
        <x:v>5</x:v>
      </x:c>
      <x:c r="AA12" s="19" t="n">
        <x:v>5</x:v>
      </x:c>
      <x:c r="AB12" s="19" t="n">
        <x:v>5</x:v>
      </x:c>
      <x:c r="AC12" s="19" t="n">
        <x:v>5</x:v>
      </x:c>
      <x:c r="AD12" s="19" t="n">
        <x:v>5</x:v>
      </x:c>
      <x:c r="AE12" s="19" t="n">
        <x:v>5</x:v>
      </x:c>
      <x:c r="AF12" s="19" t="n">
        <x:v>5</x:v>
      </x:c>
      <x:c r="AG12" s="19" t="n">
        <x:v>5</x:v>
      </x:c>
      <x:c r="AH12" s="19" t="n">
        <x:v>5</x:v>
      </x:c>
      <x:c r="AI12" s="19" t="n">
        <x:v>5</x:v>
      </x:c>
      <x:c r="AJ12" s="19" t="n">
        <x:v>5</x:v>
      </x:c>
      <x:c r="AK12" s="19" t="n">
        <x:v>5</x:v>
      </x:c>
      <x:c r="AL12" s="19" t="n">
        <x:v>5</x:v>
      </x:c>
      <x:c r="AM12" s="19" t="n">
        <x:v>5</x:v>
      </x:c>
      <x:c r="AN12" s="19" t="n">
        <x:v>5</x:v>
      </x:c>
    </x:row>
    <x:row r="13" ht="22" customHeight="1">
      <x:c r="A13" s="1"/>
      <x:c r="B13" s="1"/>
      <x:c r="C13" s="15" t="str">
        <x:v>Organic visitors, starting month - active</x:v>
      </x:c>
      <x:c r="D13" s="15" t="str">
        <x:v>visits</x:v>
      </x:c>
      <x:c r="E13" s="18" t="n">
        <x:f>IF(ISNUMBER(CHOOSE($D$4,E14,E15,E16)),CHOOSE($D$4,E14,E15,E16),"MISSING")</x:f>
        <x:v>5000</x:v>
      </x:c>
      <x:c r="F13" s="18" t="n">
        <x:f>IF(ISNUMBER(CHOOSE($D$4,F14,F15,F16)),CHOOSE($D$4,F14,F15,F16),"MISSING")</x:f>
        <x:v>5000</x:v>
      </x:c>
      <x:c r="G13" s="18" t="n">
        <x:f>IF(ISNUMBER(CHOOSE($D$4,G14,G15,G16)),CHOOSE($D$4,G14,G15,G16),"MISSING")</x:f>
        <x:v>5000</x:v>
      </x:c>
      <x:c r="H13" s="18" t="n">
        <x:f>IF(ISNUMBER(CHOOSE($D$4,H14,H15,H16)),CHOOSE($D$4,H14,H15,H16),"MISSING")</x:f>
        <x:v>5000</x:v>
      </x:c>
      <x:c r="I13" s="18" t="n">
        <x:f>IF(ISNUMBER(CHOOSE($D$4,I14,I15,I16)),CHOOSE($D$4,I14,I15,I16),"MISSING")</x:f>
        <x:v>5000</x:v>
      </x:c>
      <x:c r="J13" s="18" t="n">
        <x:f>IF(ISNUMBER(CHOOSE($D$4,J14,J15,J16)),CHOOSE($D$4,J14,J15,J16),"MISSING")</x:f>
        <x:v>5000</x:v>
      </x:c>
      <x:c r="K13" s="18" t="n">
        <x:f>IF(ISNUMBER(CHOOSE($D$4,K14,K15,K16)),CHOOSE($D$4,K14,K15,K16),"MISSING")</x:f>
        <x:v>5000</x:v>
      </x:c>
      <x:c r="L13" s="18" t="n">
        <x:f>IF(ISNUMBER(CHOOSE($D$4,L14,L15,L16)),CHOOSE($D$4,L14,L15,L16),"MISSING")</x:f>
        <x:v>5000</x:v>
      </x:c>
      <x:c r="M13" s="18" t="n">
        <x:f>IF(ISNUMBER(CHOOSE($D$4,M14,M15,M16)),CHOOSE($D$4,M14,M15,M16),"MISSING")</x:f>
        <x:v>5000</x:v>
      </x:c>
      <x:c r="N13" s="18" t="n">
        <x:f>IF(ISNUMBER(CHOOSE($D$4,N14,N15,N16)),CHOOSE($D$4,N14,N15,N16),"MISSING")</x:f>
        <x:v>5000</x:v>
      </x:c>
      <x:c r="O13" s="18" t="n">
        <x:f>IF(ISNUMBER(CHOOSE($D$4,O14,O15,O16)),CHOOSE($D$4,O14,O15,O16),"MISSING")</x:f>
        <x:v>5000</x:v>
      </x:c>
      <x:c r="P13" s="18" t="n">
        <x:f>IF(ISNUMBER(CHOOSE($D$4,P14,P15,P16)),CHOOSE($D$4,P14,P15,P16),"MISSING")</x:f>
        <x:v>5000</x:v>
      </x:c>
      <x:c r="Q13" s="18" t="n">
        <x:f>IF(ISNUMBER(CHOOSE($D$4,Q14,Q15,Q16)),CHOOSE($D$4,Q14,Q15,Q16),"MISSING")</x:f>
        <x:v>5000</x:v>
      </x:c>
      <x:c r="R13" s="18" t="n">
        <x:f>IF(ISNUMBER(CHOOSE($D$4,R14,R15,R16)),CHOOSE($D$4,R14,R15,R16),"MISSING")</x:f>
        <x:v>5000</x:v>
      </x:c>
      <x:c r="S13" s="18" t="n">
        <x:f>IF(ISNUMBER(CHOOSE($D$4,S14,S15,S16)),CHOOSE($D$4,S14,S15,S16),"MISSING")</x:f>
        <x:v>5000</x:v>
      </x:c>
      <x:c r="T13" s="18" t="n">
        <x:f>IF(ISNUMBER(CHOOSE($D$4,T14,T15,T16)),CHOOSE($D$4,T14,T15,T16),"MISSING")</x:f>
        <x:v>5000</x:v>
      </x:c>
      <x:c r="U13" s="18" t="n">
        <x:f>IF(ISNUMBER(CHOOSE($D$4,U14,U15,U16)),CHOOSE($D$4,U14,U15,U16),"MISSING")</x:f>
        <x:v>5000</x:v>
      </x:c>
      <x:c r="V13" s="18" t="n">
        <x:f>IF(ISNUMBER(CHOOSE($D$4,V14,V15,V16)),CHOOSE($D$4,V14,V15,V16),"MISSING")</x:f>
        <x:v>5000</x:v>
      </x:c>
      <x:c r="W13" s="18" t="n">
        <x:f>IF(ISNUMBER(CHOOSE($D$4,W14,W15,W16)),CHOOSE($D$4,W14,W15,W16),"MISSING")</x:f>
        <x:v>5000</x:v>
      </x:c>
      <x:c r="X13" s="18" t="n">
        <x:f>IF(ISNUMBER(CHOOSE($D$4,X14,X15,X16)),CHOOSE($D$4,X14,X15,X16),"MISSING")</x:f>
        <x:v>5000</x:v>
      </x:c>
      <x:c r="Y13" s="18" t="n">
        <x:f>IF(ISNUMBER(CHOOSE($D$4,Y14,Y15,Y16)),CHOOSE($D$4,Y14,Y15,Y16),"MISSING")</x:f>
        <x:v>5000</x:v>
      </x:c>
      <x:c r="Z13" s="18" t="n">
        <x:f>IF(ISNUMBER(CHOOSE($D$4,Z14,Z15,Z16)),CHOOSE($D$4,Z14,Z15,Z16),"MISSING")</x:f>
        <x:v>5000</x:v>
      </x:c>
      <x:c r="AA13" s="18" t="n">
        <x:f>IF(ISNUMBER(CHOOSE($D$4,AA14,AA15,AA16)),CHOOSE($D$4,AA14,AA15,AA16),"MISSING")</x:f>
        <x:v>5000</x:v>
      </x:c>
      <x:c r="AB13" s="18" t="n">
        <x:f>IF(ISNUMBER(CHOOSE($D$4,AB14,AB15,AB16)),CHOOSE($D$4,AB14,AB15,AB16),"MISSING")</x:f>
        <x:v>5000</x:v>
      </x:c>
      <x:c r="AC13" s="18" t="n">
        <x:f>IF(ISNUMBER(CHOOSE($D$4,AC14,AC15,AC16)),CHOOSE($D$4,AC14,AC15,AC16),"MISSING")</x:f>
        <x:v>5000</x:v>
      </x:c>
      <x:c r="AD13" s="18" t="n">
        <x:f>IF(ISNUMBER(CHOOSE($D$4,AD14,AD15,AD16)),CHOOSE($D$4,AD14,AD15,AD16),"MISSING")</x:f>
        <x:v>5000</x:v>
      </x:c>
      <x:c r="AE13" s="18" t="n">
        <x:f>IF(ISNUMBER(CHOOSE($D$4,AE14,AE15,AE16)),CHOOSE($D$4,AE14,AE15,AE16),"MISSING")</x:f>
        <x:v>5000</x:v>
      </x:c>
      <x:c r="AF13" s="18" t="n">
        <x:f>IF(ISNUMBER(CHOOSE($D$4,AF14,AF15,AF16)),CHOOSE($D$4,AF14,AF15,AF16),"MISSING")</x:f>
        <x:v>5000</x:v>
      </x:c>
      <x:c r="AG13" s="18" t="n">
        <x:f>IF(ISNUMBER(CHOOSE($D$4,AG14,AG15,AG16)),CHOOSE($D$4,AG14,AG15,AG16),"MISSING")</x:f>
        <x:v>5000</x:v>
      </x:c>
      <x:c r="AH13" s="18" t="n">
        <x:f>IF(ISNUMBER(CHOOSE($D$4,AH14,AH15,AH16)),CHOOSE($D$4,AH14,AH15,AH16),"MISSING")</x:f>
        <x:v>5000</x:v>
      </x:c>
      <x:c r="AI13" s="18" t="n">
        <x:f>IF(ISNUMBER(CHOOSE($D$4,AI14,AI15,AI16)),CHOOSE($D$4,AI14,AI15,AI16),"MISSING")</x:f>
        <x:v>5000</x:v>
      </x:c>
      <x:c r="AJ13" s="18" t="n">
        <x:f>IF(ISNUMBER(CHOOSE($D$4,AJ14,AJ15,AJ16)),CHOOSE($D$4,AJ14,AJ15,AJ16),"MISSING")</x:f>
        <x:v>5000</x:v>
      </x:c>
      <x:c r="AK13" s="18" t="n">
        <x:f>IF(ISNUMBER(CHOOSE($D$4,AK14,AK15,AK16)),CHOOSE($D$4,AK14,AK15,AK16),"MISSING")</x:f>
        <x:v>5000</x:v>
      </x:c>
      <x:c r="AL13" s="18" t="n">
        <x:f>IF(ISNUMBER(CHOOSE($D$4,AL14,AL15,AL16)),CHOOSE($D$4,AL14,AL15,AL16),"MISSING")</x:f>
        <x:v>5000</x:v>
      </x:c>
      <x:c r="AM13" s="18" t="n">
        <x:f>IF(ISNUMBER(CHOOSE($D$4,AM14,AM15,AM16)),CHOOSE($D$4,AM14,AM15,AM16),"MISSING")</x:f>
        <x:v>5000</x:v>
      </x:c>
      <x:c r="AN13" s="18" t="n">
        <x:f>IF(ISNUMBER(CHOOSE($D$4,AN14,AN15,AN16)),CHOOSE($D$4,AN14,AN15,AN16),"MISSING")</x:f>
        <x:v>5000</x:v>
      </x:c>
    </x:row>
    <x:row r="14" ht="22" customHeight="1">
      <x:c r="A14" s="1"/>
      <x:c r="B14" s="1"/>
      <x:c r="C14" s="1" t="str">
        <x:v>Downside</x:v>
      </x:c>
      <x:c r="D14" s="1"/>
      <x:c r="E14" s="19" t="n">
        <x:v>2000</x:v>
      </x:c>
      <x:c r="F14" s="19" t="n">
        <x:v>2000</x:v>
      </x:c>
      <x:c r="G14" s="19" t="n">
        <x:v>2000</x:v>
      </x:c>
      <x:c r="H14" s="19" t="n">
        <x:v>2000</x:v>
      </x:c>
      <x:c r="I14" s="19" t="n">
        <x:v>2000</x:v>
      </x:c>
      <x:c r="J14" s="19" t="n">
        <x:v>2000</x:v>
      </x:c>
      <x:c r="K14" s="19" t="n">
        <x:v>2000</x:v>
      </x:c>
      <x:c r="L14" s="19" t="n">
        <x:v>2000</x:v>
      </x:c>
      <x:c r="M14" s="19" t="n">
        <x:v>2000</x:v>
      </x:c>
      <x:c r="N14" s="19" t="n">
        <x:v>2000</x:v>
      </x:c>
      <x:c r="O14" s="19" t="n">
        <x:v>2000</x:v>
      </x:c>
      <x:c r="P14" s="19" t="n">
        <x:v>2000</x:v>
      </x:c>
      <x:c r="Q14" s="19" t="n">
        <x:v>2000</x:v>
      </x:c>
      <x:c r="R14" s="19" t="n">
        <x:v>2000</x:v>
      </x:c>
      <x:c r="S14" s="19" t="n">
        <x:v>2000</x:v>
      </x:c>
      <x:c r="T14" s="19" t="n">
        <x:v>2000</x:v>
      </x:c>
      <x:c r="U14" s="19" t="n">
        <x:v>2000</x:v>
      </x:c>
      <x:c r="V14" s="19" t="n">
        <x:v>2000</x:v>
      </x:c>
      <x:c r="W14" s="19" t="n">
        <x:v>2000</x:v>
      </x:c>
      <x:c r="X14" s="19" t="n">
        <x:v>2000</x:v>
      </x:c>
      <x:c r="Y14" s="19" t="n">
        <x:v>2000</x:v>
      </x:c>
      <x:c r="Z14" s="19" t="n">
        <x:v>2000</x:v>
      </x:c>
      <x:c r="AA14" s="19" t="n">
        <x:v>2000</x:v>
      </x:c>
      <x:c r="AB14" s="19" t="n">
        <x:v>2000</x:v>
      </x:c>
      <x:c r="AC14" s="19" t="n">
        <x:v>2000</x:v>
      </x:c>
      <x:c r="AD14" s="19" t="n">
        <x:v>2000</x:v>
      </x:c>
      <x:c r="AE14" s="19" t="n">
        <x:v>2000</x:v>
      </x:c>
      <x:c r="AF14" s="19" t="n">
        <x:v>2000</x:v>
      </x:c>
      <x:c r="AG14" s="19" t="n">
        <x:v>2000</x:v>
      </x:c>
      <x:c r="AH14" s="19" t="n">
        <x:v>2000</x:v>
      </x:c>
      <x:c r="AI14" s="19" t="n">
        <x:v>2000</x:v>
      </x:c>
      <x:c r="AJ14" s="19" t="n">
        <x:v>2000</x:v>
      </x:c>
      <x:c r="AK14" s="19" t="n">
        <x:v>2000</x:v>
      </x:c>
      <x:c r="AL14" s="19" t="n">
        <x:v>2000</x:v>
      </x:c>
      <x:c r="AM14" s="19" t="n">
        <x:v>2000</x:v>
      </x:c>
      <x:c r="AN14" s="19" t="n">
        <x:v>2000</x:v>
      </x:c>
    </x:row>
    <x:row r="15" ht="22" customHeight="1">
      <x:c r="A15" s="1"/>
      <x:c r="B15" s="1"/>
      <x:c r="C15" s="1" t="str">
        <x:v>Base</x:v>
      </x:c>
      <x:c r="D15" s="1"/>
      <x:c r="E15" s="19" t="n">
        <x:v>5000</x:v>
      </x:c>
      <x:c r="F15" s="19" t="n">
        <x:v>5000</x:v>
      </x:c>
      <x:c r="G15" s="19" t="n">
        <x:v>5000</x:v>
      </x:c>
      <x:c r="H15" s="19" t="n">
        <x:v>5000</x:v>
      </x:c>
      <x:c r="I15" s="19" t="n">
        <x:v>5000</x:v>
      </x:c>
      <x:c r="J15" s="19" t="n">
        <x:v>5000</x:v>
      </x:c>
      <x:c r="K15" s="19" t="n">
        <x:v>5000</x:v>
      </x:c>
      <x:c r="L15" s="19" t="n">
        <x:v>5000</x:v>
      </x:c>
      <x:c r="M15" s="19" t="n">
        <x:v>5000</x:v>
      </x:c>
      <x:c r="N15" s="19" t="n">
        <x:v>5000</x:v>
      </x:c>
      <x:c r="O15" s="19" t="n">
        <x:v>5000</x:v>
      </x:c>
      <x:c r="P15" s="19" t="n">
        <x:v>5000</x:v>
      </x:c>
      <x:c r="Q15" s="19" t="n">
        <x:v>5000</x:v>
      </x:c>
      <x:c r="R15" s="19" t="n">
        <x:v>5000</x:v>
      </x:c>
      <x:c r="S15" s="19" t="n">
        <x:v>5000</x:v>
      </x:c>
      <x:c r="T15" s="19" t="n">
        <x:v>5000</x:v>
      </x:c>
      <x:c r="U15" s="19" t="n">
        <x:v>5000</x:v>
      </x:c>
      <x:c r="V15" s="19" t="n">
        <x:v>5000</x:v>
      </x:c>
      <x:c r="W15" s="19" t="n">
        <x:v>5000</x:v>
      </x:c>
      <x:c r="X15" s="19" t="n">
        <x:v>5000</x:v>
      </x:c>
      <x:c r="Y15" s="19" t="n">
        <x:v>5000</x:v>
      </x:c>
      <x:c r="Z15" s="19" t="n">
        <x:v>5000</x:v>
      </x:c>
      <x:c r="AA15" s="19" t="n">
        <x:v>5000</x:v>
      </x:c>
      <x:c r="AB15" s="19" t="n">
        <x:v>5000</x:v>
      </x:c>
      <x:c r="AC15" s="19" t="n">
        <x:v>5000</x:v>
      </x:c>
      <x:c r="AD15" s="19" t="n">
        <x:v>5000</x:v>
      </x:c>
      <x:c r="AE15" s="19" t="n">
        <x:v>5000</x:v>
      </x:c>
      <x:c r="AF15" s="19" t="n">
        <x:v>5000</x:v>
      </x:c>
      <x:c r="AG15" s="19" t="n">
        <x:v>5000</x:v>
      </x:c>
      <x:c r="AH15" s="19" t="n">
        <x:v>5000</x:v>
      </x:c>
      <x:c r="AI15" s="19" t="n">
        <x:v>5000</x:v>
      </x:c>
      <x:c r="AJ15" s="19" t="n">
        <x:v>5000</x:v>
      </x:c>
      <x:c r="AK15" s="19" t="n">
        <x:v>5000</x:v>
      </x:c>
      <x:c r="AL15" s="19" t="n">
        <x:v>5000</x:v>
      </x:c>
      <x:c r="AM15" s="19" t="n">
        <x:v>5000</x:v>
      </x:c>
      <x:c r="AN15" s="19" t="n">
        <x:v>5000</x:v>
      </x:c>
    </x:row>
    <x:row r="16" ht="22" customHeight="1">
      <x:c r="A16" s="1"/>
      <x:c r="B16" s="1"/>
      <x:c r="C16" s="1" t="str">
        <x:v>Upside</x:v>
      </x:c>
      <x:c r="D16" s="1"/>
      <x:c r="E16" s="19" t="n">
        <x:v>8000</x:v>
      </x:c>
      <x:c r="F16" s="19" t="n">
        <x:v>8000</x:v>
      </x:c>
      <x:c r="G16" s="19" t="n">
        <x:v>8000</x:v>
      </x:c>
      <x:c r="H16" s="19" t="n">
        <x:v>8000</x:v>
      </x:c>
      <x:c r="I16" s="19" t="n">
        <x:v>8000</x:v>
      </x:c>
      <x:c r="J16" s="19" t="n">
        <x:v>8000</x:v>
      </x:c>
      <x:c r="K16" s="19" t="n">
        <x:v>8000</x:v>
      </x:c>
      <x:c r="L16" s="19" t="n">
        <x:v>8000</x:v>
      </x:c>
      <x:c r="M16" s="19" t="n">
        <x:v>8000</x:v>
      </x:c>
      <x:c r="N16" s="19" t="n">
        <x:v>8000</x:v>
      </x:c>
      <x:c r="O16" s="19" t="n">
        <x:v>8000</x:v>
      </x:c>
      <x:c r="P16" s="19" t="n">
        <x:v>8000</x:v>
      </x:c>
      <x:c r="Q16" s="19" t="n">
        <x:v>8000</x:v>
      </x:c>
      <x:c r="R16" s="19" t="n">
        <x:v>8000</x:v>
      </x:c>
      <x:c r="S16" s="19" t="n">
        <x:v>8000</x:v>
      </x:c>
      <x:c r="T16" s="19" t="n">
        <x:v>8000</x:v>
      </x:c>
      <x:c r="U16" s="19" t="n">
        <x:v>8000</x:v>
      </x:c>
      <x:c r="V16" s="19" t="n">
        <x:v>8000</x:v>
      </x:c>
      <x:c r="W16" s="19" t="n">
        <x:v>8000</x:v>
      </x:c>
      <x:c r="X16" s="19" t="n">
        <x:v>8000</x:v>
      </x:c>
      <x:c r="Y16" s="19" t="n">
        <x:v>8000</x:v>
      </x:c>
      <x:c r="Z16" s="19" t="n">
        <x:v>8000</x:v>
      </x:c>
      <x:c r="AA16" s="19" t="n">
        <x:v>8000</x:v>
      </x:c>
      <x:c r="AB16" s="19" t="n">
        <x:v>8000</x:v>
      </x:c>
      <x:c r="AC16" s="19" t="n">
        <x:v>8000</x:v>
      </x:c>
      <x:c r="AD16" s="19" t="n">
        <x:v>8000</x:v>
      </x:c>
      <x:c r="AE16" s="19" t="n">
        <x:v>8000</x:v>
      </x:c>
      <x:c r="AF16" s="19" t="n">
        <x:v>8000</x:v>
      </x:c>
      <x:c r="AG16" s="19" t="n">
        <x:v>8000</x:v>
      </x:c>
      <x:c r="AH16" s="19" t="n">
        <x:v>8000</x:v>
      </x:c>
      <x:c r="AI16" s="19" t="n">
        <x:v>8000</x:v>
      </x:c>
      <x:c r="AJ16" s="19" t="n">
        <x:v>8000</x:v>
      </x:c>
      <x:c r="AK16" s="19" t="n">
        <x:v>8000</x:v>
      </x:c>
      <x:c r="AL16" s="19" t="n">
        <x:v>8000</x:v>
      </x:c>
      <x:c r="AM16" s="19" t="n">
        <x:v>8000</x:v>
      </x:c>
      <x:c r="AN16" s="19" t="n">
        <x:v>8000</x:v>
      </x:c>
    </x:row>
    <x:row r="17" ht="22" customHeight="1">
      <x:c r="A17" s="1"/>
      <x:c r="B17" s="1"/>
      <x:c r="C17" s="15" t="str">
        <x:v>Organic visitor monthly growth - active</x:v>
      </x:c>
      <x:c r="D17" s="15" t="str">
        <x:v>rate</x:v>
      </x:c>
      <x:c r="E17" s="20" t="n">
        <x:f>IF(ISNUMBER(CHOOSE($D$4,E18,E19,E20)),CHOOSE($D$4,E18,E19,E20),"MISSING")</x:f>
        <x:v>0.08</x:v>
      </x:c>
      <x:c r="F17" s="20" t="n">
        <x:f>IF(ISNUMBER(CHOOSE($D$4,F18,F19,F20)),CHOOSE($D$4,F18,F19,F20),"MISSING")</x:f>
        <x:v>0.08</x:v>
      </x:c>
      <x:c r="G17" s="20" t="n">
        <x:f>IF(ISNUMBER(CHOOSE($D$4,G18,G19,G20)),CHOOSE($D$4,G18,G19,G20),"MISSING")</x:f>
        <x:v>0.08</x:v>
      </x:c>
      <x:c r="H17" s="20" t="n">
        <x:f>IF(ISNUMBER(CHOOSE($D$4,H18,H19,H20)),CHOOSE($D$4,H18,H19,H20),"MISSING")</x:f>
        <x:v>0.08</x:v>
      </x:c>
      <x:c r="I17" s="20" t="n">
        <x:f>IF(ISNUMBER(CHOOSE($D$4,I18,I19,I20)),CHOOSE($D$4,I18,I19,I20),"MISSING")</x:f>
        <x:v>0.08</x:v>
      </x:c>
      <x:c r="J17" s="20" t="n">
        <x:f>IF(ISNUMBER(CHOOSE($D$4,J18,J19,J20)),CHOOSE($D$4,J18,J19,J20),"MISSING")</x:f>
        <x:v>0.08</x:v>
      </x:c>
      <x:c r="K17" s="20" t="n">
        <x:f>IF(ISNUMBER(CHOOSE($D$4,K18,K19,K20)),CHOOSE($D$4,K18,K19,K20),"MISSING")</x:f>
        <x:v>0.08</x:v>
      </x:c>
      <x:c r="L17" s="20" t="n">
        <x:f>IF(ISNUMBER(CHOOSE($D$4,L18,L19,L20)),CHOOSE($D$4,L18,L19,L20),"MISSING")</x:f>
        <x:v>0.08</x:v>
      </x:c>
      <x:c r="M17" s="20" t="n">
        <x:f>IF(ISNUMBER(CHOOSE($D$4,M18,M19,M20)),CHOOSE($D$4,M18,M19,M20),"MISSING")</x:f>
        <x:v>0.08</x:v>
      </x:c>
      <x:c r="N17" s="20" t="n">
        <x:f>IF(ISNUMBER(CHOOSE($D$4,N18,N19,N20)),CHOOSE($D$4,N18,N19,N20),"MISSING")</x:f>
        <x:v>0.08</x:v>
      </x:c>
      <x:c r="O17" s="20" t="n">
        <x:f>IF(ISNUMBER(CHOOSE($D$4,O18,O19,O20)),CHOOSE($D$4,O18,O19,O20),"MISSING")</x:f>
        <x:v>0.08</x:v>
      </x:c>
      <x:c r="P17" s="20" t="n">
        <x:f>IF(ISNUMBER(CHOOSE($D$4,P18,P19,P20)),CHOOSE($D$4,P18,P19,P20),"MISSING")</x:f>
        <x:v>0.08</x:v>
      </x:c>
      <x:c r="Q17" s="20" t="n">
        <x:f>IF(ISNUMBER(CHOOSE($D$4,Q18,Q19,Q20)),CHOOSE($D$4,Q18,Q19,Q20),"MISSING")</x:f>
        <x:v>0.08</x:v>
      </x:c>
      <x:c r="R17" s="20" t="n">
        <x:f>IF(ISNUMBER(CHOOSE($D$4,R18,R19,R20)),CHOOSE($D$4,R18,R19,R20),"MISSING")</x:f>
        <x:v>0.08</x:v>
      </x:c>
      <x:c r="S17" s="20" t="n">
        <x:f>IF(ISNUMBER(CHOOSE($D$4,S18,S19,S20)),CHOOSE($D$4,S18,S19,S20),"MISSING")</x:f>
        <x:v>0.08</x:v>
      </x:c>
      <x:c r="T17" s="20" t="n">
        <x:f>IF(ISNUMBER(CHOOSE($D$4,T18,T19,T20)),CHOOSE($D$4,T18,T19,T20),"MISSING")</x:f>
        <x:v>0.08</x:v>
      </x:c>
      <x:c r="U17" s="20" t="n">
        <x:f>IF(ISNUMBER(CHOOSE($D$4,U18,U19,U20)),CHOOSE($D$4,U18,U19,U20),"MISSING")</x:f>
        <x:v>0.08</x:v>
      </x:c>
      <x:c r="V17" s="20" t="n">
        <x:f>IF(ISNUMBER(CHOOSE($D$4,V18,V19,V20)),CHOOSE($D$4,V18,V19,V20),"MISSING")</x:f>
        <x:v>0.08</x:v>
      </x:c>
      <x:c r="W17" s="20" t="n">
        <x:f>IF(ISNUMBER(CHOOSE($D$4,W18,W19,W20)),CHOOSE($D$4,W18,W19,W20),"MISSING")</x:f>
        <x:v>0.08</x:v>
      </x:c>
      <x:c r="X17" s="20" t="n">
        <x:f>IF(ISNUMBER(CHOOSE($D$4,X18,X19,X20)),CHOOSE($D$4,X18,X19,X20),"MISSING")</x:f>
        <x:v>0.08</x:v>
      </x:c>
      <x:c r="Y17" s="20" t="n">
        <x:f>IF(ISNUMBER(CHOOSE($D$4,Y18,Y19,Y20)),CHOOSE($D$4,Y18,Y19,Y20),"MISSING")</x:f>
        <x:v>0.08</x:v>
      </x:c>
      <x:c r="Z17" s="20" t="n">
        <x:f>IF(ISNUMBER(CHOOSE($D$4,Z18,Z19,Z20)),CHOOSE($D$4,Z18,Z19,Z20),"MISSING")</x:f>
        <x:v>0.08</x:v>
      </x:c>
      <x:c r="AA17" s="20" t="n">
        <x:f>IF(ISNUMBER(CHOOSE($D$4,AA18,AA19,AA20)),CHOOSE($D$4,AA18,AA19,AA20),"MISSING")</x:f>
        <x:v>0.08</x:v>
      </x:c>
      <x:c r="AB17" s="20" t="n">
        <x:f>IF(ISNUMBER(CHOOSE($D$4,AB18,AB19,AB20)),CHOOSE($D$4,AB18,AB19,AB20),"MISSING")</x:f>
        <x:v>0.08</x:v>
      </x:c>
      <x:c r="AC17" s="20" t="n">
        <x:f>IF(ISNUMBER(CHOOSE($D$4,AC18,AC19,AC20)),CHOOSE($D$4,AC18,AC19,AC20),"MISSING")</x:f>
        <x:v>0.08</x:v>
      </x:c>
      <x:c r="AD17" s="20" t="n">
        <x:f>IF(ISNUMBER(CHOOSE($D$4,AD18,AD19,AD20)),CHOOSE($D$4,AD18,AD19,AD20),"MISSING")</x:f>
        <x:v>0.08</x:v>
      </x:c>
      <x:c r="AE17" s="20" t="n">
        <x:f>IF(ISNUMBER(CHOOSE($D$4,AE18,AE19,AE20)),CHOOSE($D$4,AE18,AE19,AE20),"MISSING")</x:f>
        <x:v>0.08</x:v>
      </x:c>
      <x:c r="AF17" s="20" t="n">
        <x:f>IF(ISNUMBER(CHOOSE($D$4,AF18,AF19,AF20)),CHOOSE($D$4,AF18,AF19,AF20),"MISSING")</x:f>
        <x:v>0.08</x:v>
      </x:c>
      <x:c r="AG17" s="20" t="n">
        <x:f>IF(ISNUMBER(CHOOSE($D$4,AG18,AG19,AG20)),CHOOSE($D$4,AG18,AG19,AG20),"MISSING")</x:f>
        <x:v>0.08</x:v>
      </x:c>
      <x:c r="AH17" s="20" t="n">
        <x:f>IF(ISNUMBER(CHOOSE($D$4,AH18,AH19,AH20)),CHOOSE($D$4,AH18,AH19,AH20),"MISSING")</x:f>
        <x:v>0.08</x:v>
      </x:c>
      <x:c r="AI17" s="20" t="n">
        <x:f>IF(ISNUMBER(CHOOSE($D$4,AI18,AI19,AI20)),CHOOSE($D$4,AI18,AI19,AI20),"MISSING")</x:f>
        <x:v>0.08</x:v>
      </x:c>
      <x:c r="AJ17" s="20" t="n">
        <x:f>IF(ISNUMBER(CHOOSE($D$4,AJ18,AJ19,AJ20)),CHOOSE($D$4,AJ18,AJ19,AJ20),"MISSING")</x:f>
        <x:v>0.08</x:v>
      </x:c>
      <x:c r="AK17" s="20" t="n">
        <x:f>IF(ISNUMBER(CHOOSE($D$4,AK18,AK19,AK20)),CHOOSE($D$4,AK18,AK19,AK20),"MISSING")</x:f>
        <x:v>0.08</x:v>
      </x:c>
      <x:c r="AL17" s="20" t="n">
        <x:f>IF(ISNUMBER(CHOOSE($D$4,AL18,AL19,AL20)),CHOOSE($D$4,AL18,AL19,AL20),"MISSING")</x:f>
        <x:v>0.08</x:v>
      </x:c>
      <x:c r="AM17" s="20" t="n">
        <x:f>IF(ISNUMBER(CHOOSE($D$4,AM18,AM19,AM20)),CHOOSE($D$4,AM18,AM19,AM20),"MISSING")</x:f>
        <x:v>0.08</x:v>
      </x:c>
      <x:c r="AN17" s="20" t="n">
        <x:f>IF(ISNUMBER(CHOOSE($D$4,AN18,AN19,AN20)),CHOOSE($D$4,AN18,AN19,AN20),"MISSING")</x:f>
        <x:v>0.08</x:v>
      </x:c>
    </x:row>
    <x:row r="18" ht="22" customHeight="1">
      <x:c r="A18" s="1"/>
      <x:c r="B18" s="1"/>
      <x:c r="C18" s="1" t="str">
        <x:v>Downside</x:v>
      </x:c>
      <x:c r="D18" s="1"/>
      <x:c r="E18" s="21" t="n">
        <x:v>0.04</x:v>
      </x:c>
      <x:c r="F18" s="21" t="n">
        <x:v>0.04</x:v>
      </x:c>
      <x:c r="G18" s="21" t="n">
        <x:v>0.04</x:v>
      </x:c>
      <x:c r="H18" s="21" t="n">
        <x:v>0.04</x:v>
      </x:c>
      <x:c r="I18" s="21" t="n">
        <x:v>0.04</x:v>
      </x:c>
      <x:c r="J18" s="21" t="n">
        <x:v>0.04</x:v>
      </x:c>
      <x:c r="K18" s="21" t="n">
        <x:v>0.04</x:v>
      </x:c>
      <x:c r="L18" s="21" t="n">
        <x:v>0.04</x:v>
      </x:c>
      <x:c r="M18" s="21" t="n">
        <x:v>0.04</x:v>
      </x:c>
      <x:c r="N18" s="21" t="n">
        <x:v>0.04</x:v>
      </x:c>
      <x:c r="O18" s="21" t="n">
        <x:v>0.04</x:v>
      </x:c>
      <x:c r="P18" s="21" t="n">
        <x:v>0.04</x:v>
      </x:c>
      <x:c r="Q18" s="21" t="n">
        <x:v>0.04</x:v>
      </x:c>
      <x:c r="R18" s="21" t="n">
        <x:v>0.04</x:v>
      </x:c>
      <x:c r="S18" s="21" t="n">
        <x:v>0.04</x:v>
      </x:c>
      <x:c r="T18" s="21" t="n">
        <x:v>0.04</x:v>
      </x:c>
      <x:c r="U18" s="21" t="n">
        <x:v>0.04</x:v>
      </x:c>
      <x:c r="V18" s="21" t="n">
        <x:v>0.04</x:v>
      </x:c>
      <x:c r="W18" s="21" t="n">
        <x:v>0.04</x:v>
      </x:c>
      <x:c r="X18" s="21" t="n">
        <x:v>0.04</x:v>
      </x:c>
      <x:c r="Y18" s="21" t="n">
        <x:v>0.04</x:v>
      </x:c>
      <x:c r="Z18" s="21" t="n">
        <x:v>0.04</x:v>
      </x:c>
      <x:c r="AA18" s="21" t="n">
        <x:v>0.04</x:v>
      </x:c>
      <x:c r="AB18" s="21" t="n">
        <x:v>0.04</x:v>
      </x:c>
      <x:c r="AC18" s="21" t="n">
        <x:v>0.04</x:v>
      </x:c>
      <x:c r="AD18" s="21" t="n">
        <x:v>0.04</x:v>
      </x:c>
      <x:c r="AE18" s="21" t="n">
        <x:v>0.04</x:v>
      </x:c>
      <x:c r="AF18" s="21" t="n">
        <x:v>0.04</x:v>
      </x:c>
      <x:c r="AG18" s="21" t="n">
        <x:v>0.04</x:v>
      </x:c>
      <x:c r="AH18" s="21" t="n">
        <x:v>0.04</x:v>
      </x:c>
      <x:c r="AI18" s="21" t="n">
        <x:v>0.04</x:v>
      </x:c>
      <x:c r="AJ18" s="21" t="n">
        <x:v>0.04</x:v>
      </x:c>
      <x:c r="AK18" s="21" t="n">
        <x:v>0.04</x:v>
      </x:c>
      <x:c r="AL18" s="21" t="n">
        <x:v>0.04</x:v>
      </x:c>
      <x:c r="AM18" s="21" t="n">
        <x:v>0.04</x:v>
      </x:c>
      <x:c r="AN18" s="21" t="n">
        <x:v>0.04</x:v>
      </x:c>
    </x:row>
    <x:row r="19" ht="22" customHeight="1">
      <x:c r="A19" s="1"/>
      <x:c r="B19" s="1"/>
      <x:c r="C19" s="1" t="str">
        <x:v>Base</x:v>
      </x:c>
      <x:c r="D19" s="1"/>
      <x:c r="E19" s="21" t="n">
        <x:v>0.08</x:v>
      </x:c>
      <x:c r="F19" s="21" t="n">
        <x:v>0.08</x:v>
      </x:c>
      <x:c r="G19" s="21" t="n">
        <x:v>0.08</x:v>
      </x:c>
      <x:c r="H19" s="21" t="n">
        <x:v>0.08</x:v>
      </x:c>
      <x:c r="I19" s="21" t="n">
        <x:v>0.08</x:v>
      </x:c>
      <x:c r="J19" s="21" t="n">
        <x:v>0.08</x:v>
      </x:c>
      <x:c r="K19" s="21" t="n">
        <x:v>0.08</x:v>
      </x:c>
      <x:c r="L19" s="21" t="n">
        <x:v>0.08</x:v>
      </x:c>
      <x:c r="M19" s="21" t="n">
        <x:v>0.08</x:v>
      </x:c>
      <x:c r="N19" s="21" t="n">
        <x:v>0.08</x:v>
      </x:c>
      <x:c r="O19" s="21" t="n">
        <x:v>0.08</x:v>
      </x:c>
      <x:c r="P19" s="21" t="n">
        <x:v>0.08</x:v>
      </x:c>
      <x:c r="Q19" s="21" t="n">
        <x:v>0.08</x:v>
      </x:c>
      <x:c r="R19" s="21" t="n">
        <x:v>0.08</x:v>
      </x:c>
      <x:c r="S19" s="21" t="n">
        <x:v>0.08</x:v>
      </x:c>
      <x:c r="T19" s="21" t="n">
        <x:v>0.08</x:v>
      </x:c>
      <x:c r="U19" s="21" t="n">
        <x:v>0.08</x:v>
      </x:c>
      <x:c r="V19" s="21" t="n">
        <x:v>0.08</x:v>
      </x:c>
      <x:c r="W19" s="21" t="n">
        <x:v>0.08</x:v>
      </x:c>
      <x:c r="X19" s="21" t="n">
        <x:v>0.08</x:v>
      </x:c>
      <x:c r="Y19" s="21" t="n">
        <x:v>0.08</x:v>
      </x:c>
      <x:c r="Z19" s="21" t="n">
        <x:v>0.08</x:v>
      </x:c>
      <x:c r="AA19" s="21" t="n">
        <x:v>0.08</x:v>
      </x:c>
      <x:c r="AB19" s="21" t="n">
        <x:v>0.08</x:v>
      </x:c>
      <x:c r="AC19" s="21" t="n">
        <x:v>0.08</x:v>
      </x:c>
      <x:c r="AD19" s="21" t="n">
        <x:v>0.08</x:v>
      </x:c>
      <x:c r="AE19" s="21" t="n">
        <x:v>0.08</x:v>
      </x:c>
      <x:c r="AF19" s="21" t="n">
        <x:v>0.08</x:v>
      </x:c>
      <x:c r="AG19" s="21" t="n">
        <x:v>0.08</x:v>
      </x:c>
      <x:c r="AH19" s="21" t="n">
        <x:v>0.08</x:v>
      </x:c>
      <x:c r="AI19" s="21" t="n">
        <x:v>0.08</x:v>
      </x:c>
      <x:c r="AJ19" s="21" t="n">
        <x:v>0.08</x:v>
      </x:c>
      <x:c r="AK19" s="21" t="n">
        <x:v>0.08</x:v>
      </x:c>
      <x:c r="AL19" s="21" t="n">
        <x:v>0.08</x:v>
      </x:c>
      <x:c r="AM19" s="21" t="n">
        <x:v>0.08</x:v>
      </x:c>
      <x:c r="AN19" s="21" t="n">
        <x:v>0.08</x:v>
      </x:c>
    </x:row>
    <x:row r="20" ht="22" customHeight="1">
      <x:c r="A20" s="1"/>
      <x:c r="B20" s="1"/>
      <x:c r="C20" s="1" t="str">
        <x:v>Upside</x:v>
      </x:c>
      <x:c r="D20" s="1"/>
      <x:c r="E20" s="21" t="n">
        <x:v>0.1</x:v>
      </x:c>
      <x:c r="F20" s="21" t="n">
        <x:v>0.1</x:v>
      </x:c>
      <x:c r="G20" s="21" t="n">
        <x:v>0.1</x:v>
      </x:c>
      <x:c r="H20" s="21" t="n">
        <x:v>0.1</x:v>
      </x:c>
      <x:c r="I20" s="21" t="n">
        <x:v>0.1</x:v>
      </x:c>
      <x:c r="J20" s="21" t="n">
        <x:v>0.1</x:v>
      </x:c>
      <x:c r="K20" s="21" t="n">
        <x:v>0.1</x:v>
      </x:c>
      <x:c r="L20" s="21" t="n">
        <x:v>0.1</x:v>
      </x:c>
      <x:c r="M20" s="21" t="n">
        <x:v>0.1</x:v>
      </x:c>
      <x:c r="N20" s="21" t="n">
        <x:v>0.1</x:v>
      </x:c>
      <x:c r="O20" s="21" t="n">
        <x:v>0.1</x:v>
      </x:c>
      <x:c r="P20" s="21" t="n">
        <x:v>0.1</x:v>
      </x:c>
      <x:c r="Q20" s="21" t="n">
        <x:v>0.1</x:v>
      </x:c>
      <x:c r="R20" s="21" t="n">
        <x:v>0.1</x:v>
      </x:c>
      <x:c r="S20" s="21" t="n">
        <x:v>0.1</x:v>
      </x:c>
      <x:c r="T20" s="21" t="n">
        <x:v>0.1</x:v>
      </x:c>
      <x:c r="U20" s="21" t="n">
        <x:v>0.1</x:v>
      </x:c>
      <x:c r="V20" s="21" t="n">
        <x:v>0.1</x:v>
      </x:c>
      <x:c r="W20" s="21" t="n">
        <x:v>0.1</x:v>
      </x:c>
      <x:c r="X20" s="21" t="n">
        <x:v>0.1</x:v>
      </x:c>
      <x:c r="Y20" s="21" t="n">
        <x:v>0.1</x:v>
      </x:c>
      <x:c r="Z20" s="21" t="n">
        <x:v>0.1</x:v>
      </x:c>
      <x:c r="AA20" s="21" t="n">
        <x:v>0.1</x:v>
      </x:c>
      <x:c r="AB20" s="21" t="n">
        <x:v>0.1</x:v>
      </x:c>
      <x:c r="AC20" s="21" t="n">
        <x:v>0.1</x:v>
      </x:c>
      <x:c r="AD20" s="21" t="n">
        <x:v>0.1</x:v>
      </x:c>
      <x:c r="AE20" s="21" t="n">
        <x:v>0.1</x:v>
      </x:c>
      <x:c r="AF20" s="21" t="n">
        <x:v>0.1</x:v>
      </x:c>
      <x:c r="AG20" s="21" t="n">
        <x:v>0.1</x:v>
      </x:c>
      <x:c r="AH20" s="21" t="n">
        <x:v>0.1</x:v>
      </x:c>
      <x:c r="AI20" s="21" t="n">
        <x:v>0.1</x:v>
      </x:c>
      <x:c r="AJ20" s="21" t="n">
        <x:v>0.1</x:v>
      </x:c>
      <x:c r="AK20" s="21" t="n">
        <x:v>0.1</x:v>
      </x:c>
      <x:c r="AL20" s="21" t="n">
        <x:v>0.1</x:v>
      </x:c>
      <x:c r="AM20" s="21" t="n">
        <x:v>0.1</x:v>
      </x:c>
      <x:c r="AN20" s="21" t="n">
        <x:v>0.1</x:v>
      </x:c>
    </x:row>
    <x:row r="21" ht="22" customHeight="1">
      <x:c r="A21" s="1"/>
      <x:c r="B21" s="1"/>
      <x:c r="C21" s="15" t="str">
        <x:v>Paid acquisition spend - active</x:v>
      </x:c>
      <x:c r="D21" s="15" t="str">
        <x:v>USD</x:v>
      </x:c>
      <x:c r="E21" s="22" t="n">
        <x:f>IF(ISNUMBER(CHOOSE($D$4,E22,E23,E24)),CHOOSE($D$4,E22,E23,E24),"MISSING")</x:f>
        <x:v>0</x:v>
      </x:c>
      <x:c r="F21" s="22" t="n">
        <x:f>IF(ISNUMBER(CHOOSE($D$4,F22,F23,F24)),CHOOSE($D$4,F22,F23,F24),"MISSING")</x:f>
        <x:v>0</x:v>
      </x:c>
      <x:c r="G21" s="22" t="n">
        <x:f>IF(ISNUMBER(CHOOSE($D$4,G22,G23,G24)),CHOOSE($D$4,G22,G23,G24),"MISSING")</x:f>
        <x:v>0</x:v>
      </x:c>
      <x:c r="H21" s="22" t="n">
        <x:f>IF(ISNUMBER(CHOOSE($D$4,H22,H23,H24)),CHOOSE($D$4,H22,H23,H24),"MISSING")</x:f>
        <x:v>3000</x:v>
      </x:c>
      <x:c r="I21" s="22" t="n">
        <x:f>IF(ISNUMBER(CHOOSE($D$4,I22,I23,I24)),CHOOSE($D$4,I22,I23,I24),"MISSING")</x:f>
        <x:v>3000</x:v>
      </x:c>
      <x:c r="J21" s="22" t="n">
        <x:f>IF(ISNUMBER(CHOOSE($D$4,J22,J23,J24)),CHOOSE($D$4,J22,J23,J24),"MISSING")</x:f>
        <x:v>3000</x:v>
      </x:c>
      <x:c r="K21" s="22" t="n">
        <x:f>IF(ISNUMBER(CHOOSE($D$4,K22,K23,K24)),CHOOSE($D$4,K22,K23,K24),"MISSING")</x:f>
        <x:v>8000</x:v>
      </x:c>
      <x:c r="L21" s="22" t="n">
        <x:f>IF(ISNUMBER(CHOOSE($D$4,L22,L23,L24)),CHOOSE($D$4,L22,L23,L24),"MISSING")</x:f>
        <x:v>8000</x:v>
      </x:c>
      <x:c r="M21" s="22" t="n">
        <x:f>IF(ISNUMBER(CHOOSE($D$4,M22,M23,M24)),CHOOSE($D$4,M22,M23,M24),"MISSING")</x:f>
        <x:v>8000</x:v>
      </x:c>
      <x:c r="N21" s="22" t="n">
        <x:f>IF(ISNUMBER(CHOOSE($D$4,N22,N23,N24)),CHOOSE($D$4,N22,N23,N24),"MISSING")</x:f>
        <x:v>8000</x:v>
      </x:c>
      <x:c r="O21" s="22" t="n">
        <x:f>IF(ISNUMBER(CHOOSE($D$4,O22,O23,O24)),CHOOSE($D$4,O22,O23,O24),"MISSING")</x:f>
        <x:v>8000</x:v>
      </x:c>
      <x:c r="P21" s="22" t="n">
        <x:f>IF(ISNUMBER(CHOOSE($D$4,P22,P23,P24)),CHOOSE($D$4,P22,P23,P24),"MISSING")</x:f>
        <x:v>8000</x:v>
      </x:c>
      <x:c r="Q21" s="22" t="n">
        <x:f>IF(ISNUMBER(CHOOSE($D$4,Q22,Q23,Q24)),CHOOSE($D$4,Q22,Q23,Q24),"MISSING")</x:f>
        <x:v>15000</x:v>
      </x:c>
      <x:c r="R21" s="22" t="n">
        <x:f>IF(ISNUMBER(CHOOSE($D$4,R22,R23,R24)),CHOOSE($D$4,R22,R23,R24),"MISSING")</x:f>
        <x:v>15000</x:v>
      </x:c>
      <x:c r="S21" s="22" t="n">
        <x:f>IF(ISNUMBER(CHOOSE($D$4,S22,S23,S24)),CHOOSE($D$4,S22,S23,S24),"MISSING")</x:f>
        <x:v>15000</x:v>
      </x:c>
      <x:c r="T21" s="22" t="n">
        <x:f>IF(ISNUMBER(CHOOSE($D$4,T22,T23,T24)),CHOOSE($D$4,T22,T23,T24),"MISSING")</x:f>
        <x:v>15000</x:v>
      </x:c>
      <x:c r="U21" s="22" t="n">
        <x:f>IF(ISNUMBER(CHOOSE($D$4,U22,U23,U24)),CHOOSE($D$4,U22,U23,U24),"MISSING")</x:f>
        <x:v>15000</x:v>
      </x:c>
      <x:c r="V21" s="22" t="n">
        <x:f>IF(ISNUMBER(CHOOSE($D$4,V22,V23,V24)),CHOOSE($D$4,V22,V23,V24),"MISSING")</x:f>
        <x:v>15000</x:v>
      </x:c>
      <x:c r="W21" s="22" t="n">
        <x:f>IF(ISNUMBER(CHOOSE($D$4,W22,W23,W24)),CHOOSE($D$4,W22,W23,W24),"MISSING")</x:f>
        <x:v>15000</x:v>
      </x:c>
      <x:c r="X21" s="22" t="n">
        <x:f>IF(ISNUMBER(CHOOSE($D$4,X22,X23,X24)),CHOOSE($D$4,X22,X23,X24),"MISSING")</x:f>
        <x:v>15000</x:v>
      </x:c>
      <x:c r="Y21" s="22" t="n">
        <x:f>IF(ISNUMBER(CHOOSE($D$4,Y22,Y23,Y24)),CHOOSE($D$4,Y22,Y23,Y24),"MISSING")</x:f>
        <x:v>15000</x:v>
      </x:c>
      <x:c r="Z21" s="22" t="n">
        <x:f>IF(ISNUMBER(CHOOSE($D$4,Z22,Z23,Z24)),CHOOSE($D$4,Z22,Z23,Z24),"MISSING")</x:f>
        <x:v>15000</x:v>
      </x:c>
      <x:c r="AA21" s="22" t="n">
        <x:f>IF(ISNUMBER(CHOOSE($D$4,AA22,AA23,AA24)),CHOOSE($D$4,AA22,AA23,AA24),"MISSING")</x:f>
        <x:v>15000</x:v>
      </x:c>
      <x:c r="AB21" s="22" t="n">
        <x:f>IF(ISNUMBER(CHOOSE($D$4,AB22,AB23,AB24)),CHOOSE($D$4,AB22,AB23,AB24),"MISSING")</x:f>
        <x:v>15000</x:v>
      </x:c>
      <x:c r="AC21" s="22" t="n">
        <x:f>IF(ISNUMBER(CHOOSE($D$4,AC22,AC23,AC24)),CHOOSE($D$4,AC22,AC23,AC24),"MISSING")</x:f>
        <x:v>25000</x:v>
      </x:c>
      <x:c r="AD21" s="22" t="n">
        <x:f>IF(ISNUMBER(CHOOSE($D$4,AD22,AD23,AD24)),CHOOSE($D$4,AD22,AD23,AD24),"MISSING")</x:f>
        <x:v>25000</x:v>
      </x:c>
      <x:c r="AE21" s="22" t="n">
        <x:f>IF(ISNUMBER(CHOOSE($D$4,AE22,AE23,AE24)),CHOOSE($D$4,AE22,AE23,AE24),"MISSING")</x:f>
        <x:v>25000</x:v>
      </x:c>
      <x:c r="AF21" s="22" t="n">
        <x:f>IF(ISNUMBER(CHOOSE($D$4,AF22,AF23,AF24)),CHOOSE($D$4,AF22,AF23,AF24),"MISSING")</x:f>
        <x:v>25000</x:v>
      </x:c>
      <x:c r="AG21" s="22" t="n">
        <x:f>IF(ISNUMBER(CHOOSE($D$4,AG22,AG23,AG24)),CHOOSE($D$4,AG22,AG23,AG24),"MISSING")</x:f>
        <x:v>25000</x:v>
      </x:c>
      <x:c r="AH21" s="22" t="n">
        <x:f>IF(ISNUMBER(CHOOSE($D$4,AH22,AH23,AH24)),CHOOSE($D$4,AH22,AH23,AH24),"MISSING")</x:f>
        <x:v>25000</x:v>
      </x:c>
      <x:c r="AI21" s="22" t="n">
        <x:f>IF(ISNUMBER(CHOOSE($D$4,AI22,AI23,AI24)),CHOOSE($D$4,AI22,AI23,AI24),"MISSING")</x:f>
        <x:v>25000</x:v>
      </x:c>
      <x:c r="AJ21" s="22" t="n">
        <x:f>IF(ISNUMBER(CHOOSE($D$4,AJ22,AJ23,AJ24)),CHOOSE($D$4,AJ22,AJ23,AJ24),"MISSING")</x:f>
        <x:v>25000</x:v>
      </x:c>
      <x:c r="AK21" s="22" t="n">
        <x:f>IF(ISNUMBER(CHOOSE($D$4,AK22,AK23,AK24)),CHOOSE($D$4,AK22,AK23,AK24),"MISSING")</x:f>
        <x:v>25000</x:v>
      </x:c>
      <x:c r="AL21" s="22" t="n">
        <x:f>IF(ISNUMBER(CHOOSE($D$4,AL22,AL23,AL24)),CHOOSE($D$4,AL22,AL23,AL24),"MISSING")</x:f>
        <x:v>25000</x:v>
      </x:c>
      <x:c r="AM21" s="22" t="n">
        <x:f>IF(ISNUMBER(CHOOSE($D$4,AM22,AM23,AM24)),CHOOSE($D$4,AM22,AM23,AM24),"MISSING")</x:f>
        <x:v>25000</x:v>
      </x:c>
      <x:c r="AN21" s="22" t="n">
        <x:f>IF(ISNUMBER(CHOOSE($D$4,AN22,AN23,AN24)),CHOOSE($D$4,AN22,AN23,AN24),"MISSING")</x:f>
        <x:v>25000</x:v>
      </x:c>
    </x:row>
    <x:row r="22" ht="22" customHeight="1">
      <x:c r="A22" s="1"/>
      <x:c r="B22" s="1"/>
      <x:c r="C22" s="1" t="str">
        <x:v>Downside</x:v>
      </x:c>
      <x:c r="D22" s="1"/>
      <x:c r="E22" s="23" t="n">
        <x:v>0</x:v>
      </x:c>
      <x:c r="F22" s="23" t="n">
        <x:v>0</x:v>
      </x:c>
      <x:c r="G22" s="23" t="n">
        <x:v>0</x:v>
      </x:c>
      <x:c r="H22" s="23" t="n">
        <x:v>1000</x:v>
      </x:c>
      <x:c r="I22" s="23" t="n">
        <x:v>1000</x:v>
      </x:c>
      <x:c r="J22" s="23" t="n">
        <x:v>1000</x:v>
      </x:c>
      <x:c r="K22" s="23" t="n">
        <x:v>3000</x:v>
      </x:c>
      <x:c r="L22" s="23" t="n">
        <x:v>3000</x:v>
      </x:c>
      <x:c r="M22" s="23" t="n">
        <x:v>3000</x:v>
      </x:c>
      <x:c r="N22" s="23" t="n">
        <x:v>3000</x:v>
      </x:c>
      <x:c r="O22" s="23" t="n">
        <x:v>3000</x:v>
      </x:c>
      <x:c r="P22" s="23" t="n">
        <x:v>3000</x:v>
      </x:c>
      <x:c r="Q22" s="23" t="n">
        <x:v>5000</x:v>
      </x:c>
      <x:c r="R22" s="23" t="n">
        <x:v>5000</x:v>
      </x:c>
      <x:c r="S22" s="23" t="n">
        <x:v>5000</x:v>
      </x:c>
      <x:c r="T22" s="23" t="n">
        <x:v>5000</x:v>
      </x:c>
      <x:c r="U22" s="23" t="n">
        <x:v>5000</x:v>
      </x:c>
      <x:c r="V22" s="23" t="n">
        <x:v>5000</x:v>
      </x:c>
      <x:c r="W22" s="23" t="n">
        <x:v>5000</x:v>
      </x:c>
      <x:c r="X22" s="23" t="n">
        <x:v>5000</x:v>
      </x:c>
      <x:c r="Y22" s="23" t="n">
        <x:v>5000</x:v>
      </x:c>
      <x:c r="Z22" s="23" t="n">
        <x:v>5000</x:v>
      </x:c>
      <x:c r="AA22" s="23" t="n">
        <x:v>5000</x:v>
      </x:c>
      <x:c r="AB22" s="23" t="n">
        <x:v>5000</x:v>
      </x:c>
      <x:c r="AC22" s="23" t="n">
        <x:v>7000</x:v>
      </x:c>
      <x:c r="AD22" s="23" t="n">
        <x:v>7000</x:v>
      </x:c>
      <x:c r="AE22" s="23" t="n">
        <x:v>7000</x:v>
      </x:c>
      <x:c r="AF22" s="23" t="n">
        <x:v>7000</x:v>
      </x:c>
      <x:c r="AG22" s="23" t="n">
        <x:v>7000</x:v>
      </x:c>
      <x:c r="AH22" s="23" t="n">
        <x:v>7000</x:v>
      </x:c>
      <x:c r="AI22" s="23" t="n">
        <x:v>7000</x:v>
      </x:c>
      <x:c r="AJ22" s="23" t="n">
        <x:v>7000</x:v>
      </x:c>
      <x:c r="AK22" s="23" t="n">
        <x:v>7000</x:v>
      </x:c>
      <x:c r="AL22" s="23" t="n">
        <x:v>7000</x:v>
      </x:c>
      <x:c r="AM22" s="23" t="n">
        <x:v>7000</x:v>
      </x:c>
      <x:c r="AN22" s="23" t="n">
        <x:v>7000</x:v>
      </x:c>
    </x:row>
    <x:row r="23" ht="22" customHeight="1">
      <x:c r="A23" s="1"/>
      <x:c r="B23" s="1"/>
      <x:c r="C23" s="1" t="str">
        <x:v>Base</x:v>
      </x:c>
      <x:c r="D23" s="1"/>
      <x:c r="E23" s="23" t="n">
        <x:v>0</x:v>
      </x:c>
      <x:c r="F23" s="23" t="n">
        <x:v>0</x:v>
      </x:c>
      <x:c r="G23" s="23" t="n">
        <x:v>0</x:v>
      </x:c>
      <x:c r="H23" s="23" t="n">
        <x:v>3000</x:v>
      </x:c>
      <x:c r="I23" s="23" t="n">
        <x:v>3000</x:v>
      </x:c>
      <x:c r="J23" s="23" t="n">
        <x:v>3000</x:v>
      </x:c>
      <x:c r="K23" s="23" t="n">
        <x:v>8000</x:v>
      </x:c>
      <x:c r="L23" s="23" t="n">
        <x:v>8000</x:v>
      </x:c>
      <x:c r="M23" s="23" t="n">
        <x:v>8000</x:v>
      </x:c>
      <x:c r="N23" s="23" t="n">
        <x:v>8000</x:v>
      </x:c>
      <x:c r="O23" s="23" t="n">
        <x:v>8000</x:v>
      </x:c>
      <x:c r="P23" s="23" t="n">
        <x:v>8000</x:v>
      </x:c>
      <x:c r="Q23" s="23" t="n">
        <x:v>15000</x:v>
      </x:c>
      <x:c r="R23" s="23" t="n">
        <x:v>15000</x:v>
      </x:c>
      <x:c r="S23" s="23" t="n">
        <x:v>15000</x:v>
      </x:c>
      <x:c r="T23" s="23" t="n">
        <x:v>15000</x:v>
      </x:c>
      <x:c r="U23" s="23" t="n">
        <x:v>15000</x:v>
      </x:c>
      <x:c r="V23" s="23" t="n">
        <x:v>15000</x:v>
      </x:c>
      <x:c r="W23" s="23" t="n">
        <x:v>15000</x:v>
      </x:c>
      <x:c r="X23" s="23" t="n">
        <x:v>15000</x:v>
      </x:c>
      <x:c r="Y23" s="23" t="n">
        <x:v>15000</x:v>
      </x:c>
      <x:c r="Z23" s="23" t="n">
        <x:v>15000</x:v>
      </x:c>
      <x:c r="AA23" s="23" t="n">
        <x:v>15000</x:v>
      </x:c>
      <x:c r="AB23" s="23" t="n">
        <x:v>15000</x:v>
      </x:c>
      <x:c r="AC23" s="23" t="n">
        <x:v>25000</x:v>
      </x:c>
      <x:c r="AD23" s="23" t="n">
        <x:v>25000</x:v>
      </x:c>
      <x:c r="AE23" s="23" t="n">
        <x:v>25000</x:v>
      </x:c>
      <x:c r="AF23" s="23" t="n">
        <x:v>25000</x:v>
      </x:c>
      <x:c r="AG23" s="23" t="n">
        <x:v>25000</x:v>
      </x:c>
      <x:c r="AH23" s="23" t="n">
        <x:v>25000</x:v>
      </x:c>
      <x:c r="AI23" s="23" t="n">
        <x:v>25000</x:v>
      </x:c>
      <x:c r="AJ23" s="23" t="n">
        <x:v>25000</x:v>
      </x:c>
      <x:c r="AK23" s="23" t="n">
        <x:v>25000</x:v>
      </x:c>
      <x:c r="AL23" s="23" t="n">
        <x:v>25000</x:v>
      </x:c>
      <x:c r="AM23" s="23" t="n">
        <x:v>25000</x:v>
      </x:c>
      <x:c r="AN23" s="23" t="n">
        <x:v>25000</x:v>
      </x:c>
    </x:row>
    <x:row r="24" ht="22" customHeight="1">
      <x:c r="A24" s="1"/>
      <x:c r="B24" s="1"/>
      <x:c r="C24" s="1" t="str">
        <x:v>Upside</x:v>
      </x:c>
      <x:c r="D24" s="1"/>
      <x:c r="E24" s="23" t="n">
        <x:v>0</x:v>
      </x:c>
      <x:c r="F24" s="23" t="n">
        <x:v>0</x:v>
      </x:c>
      <x:c r="G24" s="23" t="n">
        <x:v>0</x:v>
      </x:c>
      <x:c r="H24" s="23" t="n">
        <x:v>5000</x:v>
      </x:c>
      <x:c r="I24" s="23" t="n">
        <x:v>5000</x:v>
      </x:c>
      <x:c r="J24" s="23" t="n">
        <x:v>5000</x:v>
      </x:c>
      <x:c r="K24" s="23" t="n">
        <x:v>15000</x:v>
      </x:c>
      <x:c r="L24" s="23" t="n">
        <x:v>15000</x:v>
      </x:c>
      <x:c r="M24" s="23" t="n">
        <x:v>15000</x:v>
      </x:c>
      <x:c r="N24" s="23" t="n">
        <x:v>15000</x:v>
      </x:c>
      <x:c r="O24" s="23" t="n">
        <x:v>15000</x:v>
      </x:c>
      <x:c r="P24" s="23" t="n">
        <x:v>15000</x:v>
      </x:c>
      <x:c r="Q24" s="23" t="n">
        <x:v>30000</x:v>
      </x:c>
      <x:c r="R24" s="23" t="n">
        <x:v>30000</x:v>
      </x:c>
      <x:c r="S24" s="23" t="n">
        <x:v>30000</x:v>
      </x:c>
      <x:c r="T24" s="23" t="n">
        <x:v>30000</x:v>
      </x:c>
      <x:c r="U24" s="23" t="n">
        <x:v>30000</x:v>
      </x:c>
      <x:c r="V24" s="23" t="n">
        <x:v>30000</x:v>
      </x:c>
      <x:c r="W24" s="23" t="n">
        <x:v>30000</x:v>
      </x:c>
      <x:c r="X24" s="23" t="n">
        <x:v>30000</x:v>
      </x:c>
      <x:c r="Y24" s="23" t="n">
        <x:v>30000</x:v>
      </x:c>
      <x:c r="Z24" s="23" t="n">
        <x:v>30000</x:v>
      </x:c>
      <x:c r="AA24" s="23" t="n">
        <x:v>30000</x:v>
      </x:c>
      <x:c r="AB24" s="23" t="n">
        <x:v>30000</x:v>
      </x:c>
      <x:c r="AC24" s="23" t="n">
        <x:v>50000</x:v>
      </x:c>
      <x:c r="AD24" s="23" t="n">
        <x:v>50000</x:v>
      </x:c>
      <x:c r="AE24" s="23" t="n">
        <x:v>50000</x:v>
      </x:c>
      <x:c r="AF24" s="23" t="n">
        <x:v>50000</x:v>
      </x:c>
      <x:c r="AG24" s="23" t="n">
        <x:v>50000</x:v>
      </x:c>
      <x:c r="AH24" s="23" t="n">
        <x:v>50000</x:v>
      </x:c>
      <x:c r="AI24" s="23" t="n">
        <x:v>50000</x:v>
      </x:c>
      <x:c r="AJ24" s="23" t="n">
        <x:v>50000</x:v>
      </x:c>
      <x:c r="AK24" s="23" t="n">
        <x:v>50000</x:v>
      </x:c>
      <x:c r="AL24" s="23" t="n">
        <x:v>50000</x:v>
      </x:c>
      <x:c r="AM24" s="23" t="n">
        <x:v>50000</x:v>
      </x:c>
      <x:c r="AN24" s="23" t="n">
        <x:v>50000</x:v>
      </x:c>
    </x:row>
    <x:row r="25" ht="22" customHeight="1">
      <x:c r="A25" s="1"/>
      <x:c r="B25" s="1"/>
      <x:c r="C25" s="15" t="str">
        <x:v>Cost per paid visitor - active</x:v>
      </x:c>
      <x:c r="D25" s="15" t="str">
        <x:v>USD</x:v>
      </x:c>
      <x:c r="E25" s="22" t="n">
        <x:f>IF(ISNUMBER(CHOOSE($D$4,E26,E27,E28)),CHOOSE($D$4,E26,E27,E28),"MISSING")</x:f>
        <x:v>1.75</x:v>
      </x:c>
      <x:c r="F25" s="22" t="n">
        <x:f>IF(ISNUMBER(CHOOSE($D$4,F26,F27,F28)),CHOOSE($D$4,F26,F27,F28),"MISSING")</x:f>
        <x:v>1.75</x:v>
      </x:c>
      <x:c r="G25" s="22" t="n">
        <x:f>IF(ISNUMBER(CHOOSE($D$4,G26,G27,G28)),CHOOSE($D$4,G26,G27,G28),"MISSING")</x:f>
        <x:v>1.75</x:v>
      </x:c>
      <x:c r="H25" s="22" t="n">
        <x:f>IF(ISNUMBER(CHOOSE($D$4,H26,H27,H28)),CHOOSE($D$4,H26,H27,H28),"MISSING")</x:f>
        <x:v>1.75</x:v>
      </x:c>
      <x:c r="I25" s="22" t="n">
        <x:f>IF(ISNUMBER(CHOOSE($D$4,I26,I27,I28)),CHOOSE($D$4,I26,I27,I28),"MISSING")</x:f>
        <x:v>1.75</x:v>
      </x:c>
      <x:c r="J25" s="22" t="n">
        <x:f>IF(ISNUMBER(CHOOSE($D$4,J26,J27,J28)),CHOOSE($D$4,J26,J27,J28),"MISSING")</x:f>
        <x:v>1.75</x:v>
      </x:c>
      <x:c r="K25" s="22" t="n">
        <x:f>IF(ISNUMBER(CHOOSE($D$4,K26,K27,K28)),CHOOSE($D$4,K26,K27,K28),"MISSING")</x:f>
        <x:v>1.75</x:v>
      </x:c>
      <x:c r="L25" s="22" t="n">
        <x:f>IF(ISNUMBER(CHOOSE($D$4,L26,L27,L28)),CHOOSE($D$4,L26,L27,L28),"MISSING")</x:f>
        <x:v>1.75</x:v>
      </x:c>
      <x:c r="M25" s="22" t="n">
        <x:f>IF(ISNUMBER(CHOOSE($D$4,M26,M27,M28)),CHOOSE($D$4,M26,M27,M28),"MISSING")</x:f>
        <x:v>1.75</x:v>
      </x:c>
      <x:c r="N25" s="22" t="n">
        <x:f>IF(ISNUMBER(CHOOSE($D$4,N26,N27,N28)),CHOOSE($D$4,N26,N27,N28),"MISSING")</x:f>
        <x:v>1.75</x:v>
      </x:c>
      <x:c r="O25" s="22" t="n">
        <x:f>IF(ISNUMBER(CHOOSE($D$4,O26,O27,O28)),CHOOSE($D$4,O26,O27,O28),"MISSING")</x:f>
        <x:v>1.75</x:v>
      </x:c>
      <x:c r="P25" s="22" t="n">
        <x:f>IF(ISNUMBER(CHOOSE($D$4,P26,P27,P28)),CHOOSE($D$4,P26,P27,P28),"MISSING")</x:f>
        <x:v>1.75</x:v>
      </x:c>
      <x:c r="Q25" s="22" t="n">
        <x:f>IF(ISNUMBER(CHOOSE($D$4,Q26,Q27,Q28)),CHOOSE($D$4,Q26,Q27,Q28),"MISSING")</x:f>
        <x:v>1.75</x:v>
      </x:c>
      <x:c r="R25" s="22" t="n">
        <x:f>IF(ISNUMBER(CHOOSE($D$4,R26,R27,R28)),CHOOSE($D$4,R26,R27,R28),"MISSING")</x:f>
        <x:v>1.75</x:v>
      </x:c>
      <x:c r="S25" s="22" t="n">
        <x:f>IF(ISNUMBER(CHOOSE($D$4,S26,S27,S28)),CHOOSE($D$4,S26,S27,S28),"MISSING")</x:f>
        <x:v>1.75</x:v>
      </x:c>
      <x:c r="T25" s="22" t="n">
        <x:f>IF(ISNUMBER(CHOOSE($D$4,T26,T27,T28)),CHOOSE($D$4,T26,T27,T28),"MISSING")</x:f>
        <x:v>1.75</x:v>
      </x:c>
      <x:c r="U25" s="22" t="n">
        <x:f>IF(ISNUMBER(CHOOSE($D$4,U26,U27,U28)),CHOOSE($D$4,U26,U27,U28),"MISSING")</x:f>
        <x:v>1.75</x:v>
      </x:c>
      <x:c r="V25" s="22" t="n">
        <x:f>IF(ISNUMBER(CHOOSE($D$4,V26,V27,V28)),CHOOSE($D$4,V26,V27,V28),"MISSING")</x:f>
        <x:v>1.75</x:v>
      </x:c>
      <x:c r="W25" s="22" t="n">
        <x:f>IF(ISNUMBER(CHOOSE($D$4,W26,W27,W28)),CHOOSE($D$4,W26,W27,W28),"MISSING")</x:f>
        <x:v>1.75</x:v>
      </x:c>
      <x:c r="X25" s="22" t="n">
        <x:f>IF(ISNUMBER(CHOOSE($D$4,X26,X27,X28)),CHOOSE($D$4,X26,X27,X28),"MISSING")</x:f>
        <x:v>1.75</x:v>
      </x:c>
      <x:c r="Y25" s="22" t="n">
        <x:f>IF(ISNUMBER(CHOOSE($D$4,Y26,Y27,Y28)),CHOOSE($D$4,Y26,Y27,Y28),"MISSING")</x:f>
        <x:v>1.75</x:v>
      </x:c>
      <x:c r="Z25" s="22" t="n">
        <x:f>IF(ISNUMBER(CHOOSE($D$4,Z26,Z27,Z28)),CHOOSE($D$4,Z26,Z27,Z28),"MISSING")</x:f>
        <x:v>1.75</x:v>
      </x:c>
      <x:c r="AA25" s="22" t="n">
        <x:f>IF(ISNUMBER(CHOOSE($D$4,AA26,AA27,AA28)),CHOOSE($D$4,AA26,AA27,AA28),"MISSING")</x:f>
        <x:v>1.75</x:v>
      </x:c>
      <x:c r="AB25" s="22" t="n">
        <x:f>IF(ISNUMBER(CHOOSE($D$4,AB26,AB27,AB28)),CHOOSE($D$4,AB26,AB27,AB28),"MISSING")</x:f>
        <x:v>1.75</x:v>
      </x:c>
      <x:c r="AC25" s="22" t="n">
        <x:f>IF(ISNUMBER(CHOOSE($D$4,AC26,AC27,AC28)),CHOOSE($D$4,AC26,AC27,AC28),"MISSING")</x:f>
        <x:v>1.75</x:v>
      </x:c>
      <x:c r="AD25" s="22" t="n">
        <x:f>IF(ISNUMBER(CHOOSE($D$4,AD26,AD27,AD28)),CHOOSE($D$4,AD26,AD27,AD28),"MISSING")</x:f>
        <x:v>1.75</x:v>
      </x:c>
      <x:c r="AE25" s="22" t="n">
        <x:f>IF(ISNUMBER(CHOOSE($D$4,AE26,AE27,AE28)),CHOOSE($D$4,AE26,AE27,AE28),"MISSING")</x:f>
        <x:v>1.75</x:v>
      </x:c>
      <x:c r="AF25" s="22" t="n">
        <x:f>IF(ISNUMBER(CHOOSE($D$4,AF26,AF27,AF28)),CHOOSE($D$4,AF26,AF27,AF28),"MISSING")</x:f>
        <x:v>1.75</x:v>
      </x:c>
      <x:c r="AG25" s="22" t="n">
        <x:f>IF(ISNUMBER(CHOOSE($D$4,AG26,AG27,AG28)),CHOOSE($D$4,AG26,AG27,AG28),"MISSING")</x:f>
        <x:v>1.75</x:v>
      </x:c>
      <x:c r="AH25" s="22" t="n">
        <x:f>IF(ISNUMBER(CHOOSE($D$4,AH26,AH27,AH28)),CHOOSE($D$4,AH26,AH27,AH28),"MISSING")</x:f>
        <x:v>1.75</x:v>
      </x:c>
      <x:c r="AI25" s="22" t="n">
        <x:f>IF(ISNUMBER(CHOOSE($D$4,AI26,AI27,AI28)),CHOOSE($D$4,AI26,AI27,AI28),"MISSING")</x:f>
        <x:v>1.75</x:v>
      </x:c>
      <x:c r="AJ25" s="22" t="n">
        <x:f>IF(ISNUMBER(CHOOSE($D$4,AJ26,AJ27,AJ28)),CHOOSE($D$4,AJ26,AJ27,AJ28),"MISSING")</x:f>
        <x:v>1.75</x:v>
      </x:c>
      <x:c r="AK25" s="22" t="n">
        <x:f>IF(ISNUMBER(CHOOSE($D$4,AK26,AK27,AK28)),CHOOSE($D$4,AK26,AK27,AK28),"MISSING")</x:f>
        <x:v>1.75</x:v>
      </x:c>
      <x:c r="AL25" s="22" t="n">
        <x:f>IF(ISNUMBER(CHOOSE($D$4,AL26,AL27,AL28)),CHOOSE($D$4,AL26,AL27,AL28),"MISSING")</x:f>
        <x:v>1.75</x:v>
      </x:c>
      <x:c r="AM25" s="22" t="n">
        <x:f>IF(ISNUMBER(CHOOSE($D$4,AM26,AM27,AM28)),CHOOSE($D$4,AM26,AM27,AM28),"MISSING")</x:f>
        <x:v>1.75</x:v>
      </x:c>
      <x:c r="AN25" s="22" t="n">
        <x:f>IF(ISNUMBER(CHOOSE($D$4,AN26,AN27,AN28)),CHOOSE($D$4,AN26,AN27,AN28),"MISSING")</x:f>
        <x:v>1.75</x:v>
      </x:c>
    </x:row>
    <x:row r="26" ht="22" customHeight="1">
      <x:c r="A26" s="1"/>
      <x:c r="B26" s="1"/>
      <x:c r="C26" s="1" t="str">
        <x:v>Downside</x:v>
      </x:c>
      <x:c r="D26" s="1"/>
      <x:c r="E26" s="23" t="n">
        <x:v>2.5</x:v>
      </x:c>
      <x:c r="F26" s="23" t="n">
        <x:v>2.5</x:v>
      </x:c>
      <x:c r="G26" s="23" t="n">
        <x:v>2.5</x:v>
      </x:c>
      <x:c r="H26" s="23" t="n">
        <x:v>2.5</x:v>
      </x:c>
      <x:c r="I26" s="23" t="n">
        <x:v>2.5</x:v>
      </x:c>
      <x:c r="J26" s="23" t="n">
        <x:v>2.5</x:v>
      </x:c>
      <x:c r="K26" s="23" t="n">
        <x:v>2.5</x:v>
      </x:c>
      <x:c r="L26" s="23" t="n">
        <x:v>2.5</x:v>
      </x:c>
      <x:c r="M26" s="23" t="n">
        <x:v>2.5</x:v>
      </x:c>
      <x:c r="N26" s="23" t="n">
        <x:v>2.5</x:v>
      </x:c>
      <x:c r="O26" s="23" t="n">
        <x:v>2.5</x:v>
      </x:c>
      <x:c r="P26" s="23" t="n">
        <x:v>2.5</x:v>
      </x:c>
      <x:c r="Q26" s="23" t="n">
        <x:v>2.5</x:v>
      </x:c>
      <x:c r="R26" s="23" t="n">
        <x:v>2.5</x:v>
      </x:c>
      <x:c r="S26" s="23" t="n">
        <x:v>2.5</x:v>
      </x:c>
      <x:c r="T26" s="23" t="n">
        <x:v>2.5</x:v>
      </x:c>
      <x:c r="U26" s="23" t="n">
        <x:v>2.5</x:v>
      </x:c>
      <x:c r="V26" s="23" t="n">
        <x:v>2.5</x:v>
      </x:c>
      <x:c r="W26" s="23" t="n">
        <x:v>2.5</x:v>
      </x:c>
      <x:c r="X26" s="23" t="n">
        <x:v>2.5</x:v>
      </x:c>
      <x:c r="Y26" s="23" t="n">
        <x:v>2.5</x:v>
      </x:c>
      <x:c r="Z26" s="23" t="n">
        <x:v>2.5</x:v>
      </x:c>
      <x:c r="AA26" s="23" t="n">
        <x:v>2.5</x:v>
      </x:c>
      <x:c r="AB26" s="23" t="n">
        <x:v>2.5</x:v>
      </x:c>
      <x:c r="AC26" s="23" t="n">
        <x:v>2.5</x:v>
      </x:c>
      <x:c r="AD26" s="23" t="n">
        <x:v>2.5</x:v>
      </x:c>
      <x:c r="AE26" s="23" t="n">
        <x:v>2.5</x:v>
      </x:c>
      <x:c r="AF26" s="23" t="n">
        <x:v>2.5</x:v>
      </x:c>
      <x:c r="AG26" s="23" t="n">
        <x:v>2.5</x:v>
      </x:c>
      <x:c r="AH26" s="23" t="n">
        <x:v>2.5</x:v>
      </x:c>
      <x:c r="AI26" s="23" t="n">
        <x:v>2.5</x:v>
      </x:c>
      <x:c r="AJ26" s="23" t="n">
        <x:v>2.5</x:v>
      </x:c>
      <x:c r="AK26" s="23" t="n">
        <x:v>2.5</x:v>
      </x:c>
      <x:c r="AL26" s="23" t="n">
        <x:v>2.5</x:v>
      </x:c>
      <x:c r="AM26" s="23" t="n">
        <x:v>2.5</x:v>
      </x:c>
      <x:c r="AN26" s="23" t="n">
        <x:v>2.5</x:v>
      </x:c>
    </x:row>
    <x:row r="27" ht="22" customHeight="1">
      <x:c r="A27" s="1"/>
      <x:c r="B27" s="1"/>
      <x:c r="C27" s="1" t="str">
        <x:v>Base</x:v>
      </x:c>
      <x:c r="D27" s="1"/>
      <x:c r="E27" s="23" t="n">
        <x:v>1.75</x:v>
      </x:c>
      <x:c r="F27" s="23" t="n">
        <x:v>1.75</x:v>
      </x:c>
      <x:c r="G27" s="23" t="n">
        <x:v>1.75</x:v>
      </x:c>
      <x:c r="H27" s="23" t="n">
        <x:v>1.75</x:v>
      </x:c>
      <x:c r="I27" s="23" t="n">
        <x:v>1.75</x:v>
      </x:c>
      <x:c r="J27" s="23" t="n">
        <x:v>1.75</x:v>
      </x:c>
      <x:c r="K27" s="23" t="n">
        <x:v>1.75</x:v>
      </x:c>
      <x:c r="L27" s="23" t="n">
        <x:v>1.75</x:v>
      </x:c>
      <x:c r="M27" s="23" t="n">
        <x:v>1.75</x:v>
      </x:c>
      <x:c r="N27" s="23" t="n">
        <x:v>1.75</x:v>
      </x:c>
      <x:c r="O27" s="23" t="n">
        <x:v>1.75</x:v>
      </x:c>
      <x:c r="P27" s="23" t="n">
        <x:v>1.75</x:v>
      </x:c>
      <x:c r="Q27" s="23" t="n">
        <x:v>1.75</x:v>
      </x:c>
      <x:c r="R27" s="23" t="n">
        <x:v>1.75</x:v>
      </x:c>
      <x:c r="S27" s="23" t="n">
        <x:v>1.75</x:v>
      </x:c>
      <x:c r="T27" s="23" t="n">
        <x:v>1.75</x:v>
      </x:c>
      <x:c r="U27" s="23" t="n">
        <x:v>1.75</x:v>
      </x:c>
      <x:c r="V27" s="23" t="n">
        <x:v>1.75</x:v>
      </x:c>
      <x:c r="W27" s="23" t="n">
        <x:v>1.75</x:v>
      </x:c>
      <x:c r="X27" s="23" t="n">
        <x:v>1.75</x:v>
      </x:c>
      <x:c r="Y27" s="23" t="n">
        <x:v>1.75</x:v>
      </x:c>
      <x:c r="Z27" s="23" t="n">
        <x:v>1.75</x:v>
      </x:c>
      <x:c r="AA27" s="23" t="n">
        <x:v>1.75</x:v>
      </x:c>
      <x:c r="AB27" s="23" t="n">
        <x:v>1.75</x:v>
      </x:c>
      <x:c r="AC27" s="23" t="n">
        <x:v>1.75</x:v>
      </x:c>
      <x:c r="AD27" s="23" t="n">
        <x:v>1.75</x:v>
      </x:c>
      <x:c r="AE27" s="23" t="n">
        <x:v>1.75</x:v>
      </x:c>
      <x:c r="AF27" s="23" t="n">
        <x:v>1.75</x:v>
      </x:c>
      <x:c r="AG27" s="23" t="n">
        <x:v>1.75</x:v>
      </x:c>
      <x:c r="AH27" s="23" t="n">
        <x:v>1.75</x:v>
      </x:c>
      <x:c r="AI27" s="23" t="n">
        <x:v>1.75</x:v>
      </x:c>
      <x:c r="AJ27" s="23" t="n">
        <x:v>1.75</x:v>
      </x:c>
      <x:c r="AK27" s="23" t="n">
        <x:v>1.75</x:v>
      </x:c>
      <x:c r="AL27" s="23" t="n">
        <x:v>1.75</x:v>
      </x:c>
      <x:c r="AM27" s="23" t="n">
        <x:v>1.75</x:v>
      </x:c>
      <x:c r="AN27" s="23" t="n">
        <x:v>1.75</x:v>
      </x:c>
    </x:row>
    <x:row r="28" ht="22" customHeight="1">
      <x:c r="A28" s="1"/>
      <x:c r="B28" s="1"/>
      <x:c r="C28" s="1" t="str">
        <x:v>Upside</x:v>
      </x:c>
      <x:c r="D28" s="1"/>
      <x:c r="E28" s="23" t="n">
        <x:v>1.25</x:v>
      </x:c>
      <x:c r="F28" s="23" t="n">
        <x:v>1.25</x:v>
      </x:c>
      <x:c r="G28" s="23" t="n">
        <x:v>1.25</x:v>
      </x:c>
      <x:c r="H28" s="23" t="n">
        <x:v>1.25</x:v>
      </x:c>
      <x:c r="I28" s="23" t="n">
        <x:v>1.25</x:v>
      </x:c>
      <x:c r="J28" s="23" t="n">
        <x:v>1.25</x:v>
      </x:c>
      <x:c r="K28" s="23" t="n">
        <x:v>1.25</x:v>
      </x:c>
      <x:c r="L28" s="23" t="n">
        <x:v>1.25</x:v>
      </x:c>
      <x:c r="M28" s="23" t="n">
        <x:v>1.25</x:v>
      </x:c>
      <x:c r="N28" s="23" t="n">
        <x:v>1.25</x:v>
      </x:c>
      <x:c r="O28" s="23" t="n">
        <x:v>1.25</x:v>
      </x:c>
      <x:c r="P28" s="23" t="n">
        <x:v>1.25</x:v>
      </x:c>
      <x:c r="Q28" s="23" t="n">
        <x:v>1.25</x:v>
      </x:c>
      <x:c r="R28" s="23" t="n">
        <x:v>1.25</x:v>
      </x:c>
      <x:c r="S28" s="23" t="n">
        <x:v>1.25</x:v>
      </x:c>
      <x:c r="T28" s="23" t="n">
        <x:v>1.25</x:v>
      </x:c>
      <x:c r="U28" s="23" t="n">
        <x:v>1.25</x:v>
      </x:c>
      <x:c r="V28" s="23" t="n">
        <x:v>1.25</x:v>
      </x:c>
      <x:c r="W28" s="23" t="n">
        <x:v>1.25</x:v>
      </x:c>
      <x:c r="X28" s="23" t="n">
        <x:v>1.25</x:v>
      </x:c>
      <x:c r="Y28" s="23" t="n">
        <x:v>1.25</x:v>
      </x:c>
      <x:c r="Z28" s="23" t="n">
        <x:v>1.25</x:v>
      </x:c>
      <x:c r="AA28" s="23" t="n">
        <x:v>1.25</x:v>
      </x:c>
      <x:c r="AB28" s="23" t="n">
        <x:v>1.25</x:v>
      </x:c>
      <x:c r="AC28" s="23" t="n">
        <x:v>1.25</x:v>
      </x:c>
      <x:c r="AD28" s="23" t="n">
        <x:v>1.25</x:v>
      </x:c>
      <x:c r="AE28" s="23" t="n">
        <x:v>1.25</x:v>
      </x:c>
      <x:c r="AF28" s="23" t="n">
        <x:v>1.25</x:v>
      </x:c>
      <x:c r="AG28" s="23" t="n">
        <x:v>1.25</x:v>
      </x:c>
      <x:c r="AH28" s="23" t="n">
        <x:v>1.25</x:v>
      </x:c>
      <x:c r="AI28" s="23" t="n">
        <x:v>1.25</x:v>
      </x:c>
      <x:c r="AJ28" s="23" t="n">
        <x:v>1.25</x:v>
      </x:c>
      <x:c r="AK28" s="23" t="n">
        <x:v>1.25</x:v>
      </x:c>
      <x:c r="AL28" s="23" t="n">
        <x:v>1.25</x:v>
      </x:c>
      <x:c r="AM28" s="23" t="n">
        <x:v>1.25</x:v>
      </x:c>
      <x:c r="AN28" s="23" t="n">
        <x:v>1.25</x:v>
      </x:c>
    </x:row>
    <x:row r="29" ht="22" customHeight="1">
      <x:c r="A29" s="1"/>
      <x:c r="B29" s="1"/>
      <x:c r="C29" s="15" t="str">
        <x:v>Visitor to account conversion - active</x:v>
      </x:c>
      <x:c r="D29" s="15" t="str">
        <x:v>rate</x:v>
      </x:c>
      <x:c r="E29" s="20" t="n">
        <x:f>IF(ISNUMBER(CHOOSE($D$4,E30,E31,E32)),CHOOSE($D$4,E30,E31,E32),"MISSING")</x:f>
        <x:v>0.08</x:v>
      </x:c>
      <x:c r="F29" s="20" t="n">
        <x:f>IF(ISNUMBER(CHOOSE($D$4,F30,F31,F32)),CHOOSE($D$4,F30,F31,F32),"MISSING")</x:f>
        <x:v>0.08</x:v>
      </x:c>
      <x:c r="G29" s="20" t="n">
        <x:f>IF(ISNUMBER(CHOOSE($D$4,G30,G31,G32)),CHOOSE($D$4,G30,G31,G32),"MISSING")</x:f>
        <x:v>0.08</x:v>
      </x:c>
      <x:c r="H29" s="20" t="n">
        <x:f>IF(ISNUMBER(CHOOSE($D$4,H30,H31,H32)),CHOOSE($D$4,H30,H31,H32),"MISSING")</x:f>
        <x:v>0.08</x:v>
      </x:c>
      <x:c r="I29" s="20" t="n">
        <x:f>IF(ISNUMBER(CHOOSE($D$4,I30,I31,I32)),CHOOSE($D$4,I30,I31,I32),"MISSING")</x:f>
        <x:v>0.08</x:v>
      </x:c>
      <x:c r="J29" s="20" t="n">
        <x:f>IF(ISNUMBER(CHOOSE($D$4,J30,J31,J32)),CHOOSE($D$4,J30,J31,J32),"MISSING")</x:f>
        <x:v>0.08</x:v>
      </x:c>
      <x:c r="K29" s="20" t="n">
        <x:f>IF(ISNUMBER(CHOOSE($D$4,K30,K31,K32)),CHOOSE($D$4,K30,K31,K32),"MISSING")</x:f>
        <x:v>0.08</x:v>
      </x:c>
      <x:c r="L29" s="20" t="n">
        <x:f>IF(ISNUMBER(CHOOSE($D$4,L30,L31,L32)),CHOOSE($D$4,L30,L31,L32),"MISSING")</x:f>
        <x:v>0.08</x:v>
      </x:c>
      <x:c r="M29" s="20" t="n">
        <x:f>IF(ISNUMBER(CHOOSE($D$4,M30,M31,M32)),CHOOSE($D$4,M30,M31,M32),"MISSING")</x:f>
        <x:v>0.08</x:v>
      </x:c>
      <x:c r="N29" s="20" t="n">
        <x:f>IF(ISNUMBER(CHOOSE($D$4,N30,N31,N32)),CHOOSE($D$4,N30,N31,N32),"MISSING")</x:f>
        <x:v>0.08</x:v>
      </x:c>
      <x:c r="O29" s="20" t="n">
        <x:f>IF(ISNUMBER(CHOOSE($D$4,O30,O31,O32)),CHOOSE($D$4,O30,O31,O32),"MISSING")</x:f>
        <x:v>0.08</x:v>
      </x:c>
      <x:c r="P29" s="20" t="n">
        <x:f>IF(ISNUMBER(CHOOSE($D$4,P30,P31,P32)),CHOOSE($D$4,P30,P31,P32),"MISSING")</x:f>
        <x:v>0.08</x:v>
      </x:c>
      <x:c r="Q29" s="20" t="n">
        <x:f>IF(ISNUMBER(CHOOSE($D$4,Q30,Q31,Q32)),CHOOSE($D$4,Q30,Q31,Q32),"MISSING")</x:f>
        <x:v>0.08</x:v>
      </x:c>
      <x:c r="R29" s="20" t="n">
        <x:f>IF(ISNUMBER(CHOOSE($D$4,R30,R31,R32)),CHOOSE($D$4,R30,R31,R32),"MISSING")</x:f>
        <x:v>0.08</x:v>
      </x:c>
      <x:c r="S29" s="20" t="n">
        <x:f>IF(ISNUMBER(CHOOSE($D$4,S30,S31,S32)),CHOOSE($D$4,S30,S31,S32),"MISSING")</x:f>
        <x:v>0.08</x:v>
      </x:c>
      <x:c r="T29" s="20" t="n">
        <x:f>IF(ISNUMBER(CHOOSE($D$4,T30,T31,T32)),CHOOSE($D$4,T30,T31,T32),"MISSING")</x:f>
        <x:v>0.08</x:v>
      </x:c>
      <x:c r="U29" s="20" t="n">
        <x:f>IF(ISNUMBER(CHOOSE($D$4,U30,U31,U32)),CHOOSE($D$4,U30,U31,U32),"MISSING")</x:f>
        <x:v>0.08</x:v>
      </x:c>
      <x:c r="V29" s="20" t="n">
        <x:f>IF(ISNUMBER(CHOOSE($D$4,V30,V31,V32)),CHOOSE($D$4,V30,V31,V32),"MISSING")</x:f>
        <x:v>0.08</x:v>
      </x:c>
      <x:c r="W29" s="20" t="n">
        <x:f>IF(ISNUMBER(CHOOSE($D$4,W30,W31,W32)),CHOOSE($D$4,W30,W31,W32),"MISSING")</x:f>
        <x:v>0.08</x:v>
      </x:c>
      <x:c r="X29" s="20" t="n">
        <x:f>IF(ISNUMBER(CHOOSE($D$4,X30,X31,X32)),CHOOSE($D$4,X30,X31,X32),"MISSING")</x:f>
        <x:v>0.08</x:v>
      </x:c>
      <x:c r="Y29" s="20" t="n">
        <x:f>IF(ISNUMBER(CHOOSE($D$4,Y30,Y31,Y32)),CHOOSE($D$4,Y30,Y31,Y32),"MISSING")</x:f>
        <x:v>0.08</x:v>
      </x:c>
      <x:c r="Z29" s="20" t="n">
        <x:f>IF(ISNUMBER(CHOOSE($D$4,Z30,Z31,Z32)),CHOOSE($D$4,Z30,Z31,Z32),"MISSING")</x:f>
        <x:v>0.08</x:v>
      </x:c>
      <x:c r="AA29" s="20" t="n">
        <x:f>IF(ISNUMBER(CHOOSE($D$4,AA30,AA31,AA32)),CHOOSE($D$4,AA30,AA31,AA32),"MISSING")</x:f>
        <x:v>0.08</x:v>
      </x:c>
      <x:c r="AB29" s="20" t="n">
        <x:f>IF(ISNUMBER(CHOOSE($D$4,AB30,AB31,AB32)),CHOOSE($D$4,AB30,AB31,AB32),"MISSING")</x:f>
        <x:v>0.08</x:v>
      </x:c>
      <x:c r="AC29" s="20" t="n">
        <x:f>IF(ISNUMBER(CHOOSE($D$4,AC30,AC31,AC32)),CHOOSE($D$4,AC30,AC31,AC32),"MISSING")</x:f>
        <x:v>0.08</x:v>
      </x:c>
      <x:c r="AD29" s="20" t="n">
        <x:f>IF(ISNUMBER(CHOOSE($D$4,AD30,AD31,AD32)),CHOOSE($D$4,AD30,AD31,AD32),"MISSING")</x:f>
        <x:v>0.08</x:v>
      </x:c>
      <x:c r="AE29" s="20" t="n">
        <x:f>IF(ISNUMBER(CHOOSE($D$4,AE30,AE31,AE32)),CHOOSE($D$4,AE30,AE31,AE32),"MISSING")</x:f>
        <x:v>0.08</x:v>
      </x:c>
      <x:c r="AF29" s="20" t="n">
        <x:f>IF(ISNUMBER(CHOOSE($D$4,AF30,AF31,AF32)),CHOOSE($D$4,AF30,AF31,AF32),"MISSING")</x:f>
        <x:v>0.08</x:v>
      </x:c>
      <x:c r="AG29" s="20" t="n">
        <x:f>IF(ISNUMBER(CHOOSE($D$4,AG30,AG31,AG32)),CHOOSE($D$4,AG30,AG31,AG32),"MISSING")</x:f>
        <x:v>0.08</x:v>
      </x:c>
      <x:c r="AH29" s="20" t="n">
        <x:f>IF(ISNUMBER(CHOOSE($D$4,AH30,AH31,AH32)),CHOOSE($D$4,AH30,AH31,AH32),"MISSING")</x:f>
        <x:v>0.08</x:v>
      </x:c>
      <x:c r="AI29" s="20" t="n">
        <x:f>IF(ISNUMBER(CHOOSE($D$4,AI30,AI31,AI32)),CHOOSE($D$4,AI30,AI31,AI32),"MISSING")</x:f>
        <x:v>0.08</x:v>
      </x:c>
      <x:c r="AJ29" s="20" t="n">
        <x:f>IF(ISNUMBER(CHOOSE($D$4,AJ30,AJ31,AJ32)),CHOOSE($D$4,AJ30,AJ31,AJ32),"MISSING")</x:f>
        <x:v>0.08</x:v>
      </x:c>
      <x:c r="AK29" s="20" t="n">
        <x:f>IF(ISNUMBER(CHOOSE($D$4,AK30,AK31,AK32)),CHOOSE($D$4,AK30,AK31,AK32),"MISSING")</x:f>
        <x:v>0.08</x:v>
      </x:c>
      <x:c r="AL29" s="20" t="n">
        <x:f>IF(ISNUMBER(CHOOSE($D$4,AL30,AL31,AL32)),CHOOSE($D$4,AL30,AL31,AL32),"MISSING")</x:f>
        <x:v>0.08</x:v>
      </x:c>
      <x:c r="AM29" s="20" t="n">
        <x:f>IF(ISNUMBER(CHOOSE($D$4,AM30,AM31,AM32)),CHOOSE($D$4,AM30,AM31,AM32),"MISSING")</x:f>
        <x:v>0.08</x:v>
      </x:c>
      <x:c r="AN29" s="20" t="n">
        <x:f>IF(ISNUMBER(CHOOSE($D$4,AN30,AN31,AN32)),CHOOSE($D$4,AN30,AN31,AN32),"MISSING")</x:f>
        <x:v>0.08</x:v>
      </x:c>
    </x:row>
    <x:row r="30" ht="22" customHeight="1">
      <x:c r="A30" s="1"/>
      <x:c r="B30" s="1"/>
      <x:c r="C30" s="1" t="str">
        <x:v>Downside</x:v>
      </x:c>
      <x:c r="D30" s="1"/>
      <x:c r="E30" s="21" t="n">
        <x:v>0.05</x:v>
      </x:c>
      <x:c r="F30" s="21" t="n">
        <x:v>0.05</x:v>
      </x:c>
      <x:c r="G30" s="21" t="n">
        <x:v>0.05</x:v>
      </x:c>
      <x:c r="H30" s="21" t="n">
        <x:v>0.05</x:v>
      </x:c>
      <x:c r="I30" s="21" t="n">
        <x:v>0.05</x:v>
      </x:c>
      <x:c r="J30" s="21" t="n">
        <x:v>0.05</x:v>
      </x:c>
      <x:c r="K30" s="21" t="n">
        <x:v>0.05</x:v>
      </x:c>
      <x:c r="L30" s="21" t="n">
        <x:v>0.05</x:v>
      </x:c>
      <x:c r="M30" s="21" t="n">
        <x:v>0.05</x:v>
      </x:c>
      <x:c r="N30" s="21" t="n">
        <x:v>0.05</x:v>
      </x:c>
      <x:c r="O30" s="21" t="n">
        <x:v>0.05</x:v>
      </x:c>
      <x:c r="P30" s="21" t="n">
        <x:v>0.05</x:v>
      </x:c>
      <x:c r="Q30" s="21" t="n">
        <x:v>0.05</x:v>
      </x:c>
      <x:c r="R30" s="21" t="n">
        <x:v>0.05</x:v>
      </x:c>
      <x:c r="S30" s="21" t="n">
        <x:v>0.05</x:v>
      </x:c>
      <x:c r="T30" s="21" t="n">
        <x:v>0.05</x:v>
      </x:c>
      <x:c r="U30" s="21" t="n">
        <x:v>0.05</x:v>
      </x:c>
      <x:c r="V30" s="21" t="n">
        <x:v>0.05</x:v>
      </x:c>
      <x:c r="W30" s="21" t="n">
        <x:v>0.05</x:v>
      </x:c>
      <x:c r="X30" s="21" t="n">
        <x:v>0.05</x:v>
      </x:c>
      <x:c r="Y30" s="21" t="n">
        <x:v>0.05</x:v>
      </x:c>
      <x:c r="Z30" s="21" t="n">
        <x:v>0.05</x:v>
      </x:c>
      <x:c r="AA30" s="21" t="n">
        <x:v>0.05</x:v>
      </x:c>
      <x:c r="AB30" s="21" t="n">
        <x:v>0.05</x:v>
      </x:c>
      <x:c r="AC30" s="21" t="n">
        <x:v>0.05</x:v>
      </x:c>
      <x:c r="AD30" s="21" t="n">
        <x:v>0.05</x:v>
      </x:c>
      <x:c r="AE30" s="21" t="n">
        <x:v>0.05</x:v>
      </x:c>
      <x:c r="AF30" s="21" t="n">
        <x:v>0.05</x:v>
      </x:c>
      <x:c r="AG30" s="21" t="n">
        <x:v>0.05</x:v>
      </x:c>
      <x:c r="AH30" s="21" t="n">
        <x:v>0.05</x:v>
      </x:c>
      <x:c r="AI30" s="21" t="n">
        <x:v>0.05</x:v>
      </x:c>
      <x:c r="AJ30" s="21" t="n">
        <x:v>0.05</x:v>
      </x:c>
      <x:c r="AK30" s="21" t="n">
        <x:v>0.05</x:v>
      </x:c>
      <x:c r="AL30" s="21" t="n">
        <x:v>0.05</x:v>
      </x:c>
      <x:c r="AM30" s="21" t="n">
        <x:v>0.05</x:v>
      </x:c>
      <x:c r="AN30" s="21" t="n">
        <x:v>0.05</x:v>
      </x:c>
    </x:row>
    <x:row r="31" ht="22" customHeight="1">
      <x:c r="A31" s="1"/>
      <x:c r="B31" s="1"/>
      <x:c r="C31" s="1" t="str">
        <x:v>Base</x:v>
      </x:c>
      <x:c r="D31" s="1"/>
      <x:c r="E31" s="21" t="n">
        <x:v>0.08</x:v>
      </x:c>
      <x:c r="F31" s="21" t="n">
        <x:v>0.08</x:v>
      </x:c>
      <x:c r="G31" s="21" t="n">
        <x:v>0.08</x:v>
      </x:c>
      <x:c r="H31" s="21" t="n">
        <x:v>0.08</x:v>
      </x:c>
      <x:c r="I31" s="21" t="n">
        <x:v>0.08</x:v>
      </x:c>
      <x:c r="J31" s="21" t="n">
        <x:v>0.08</x:v>
      </x:c>
      <x:c r="K31" s="21" t="n">
        <x:v>0.08</x:v>
      </x:c>
      <x:c r="L31" s="21" t="n">
        <x:v>0.08</x:v>
      </x:c>
      <x:c r="M31" s="21" t="n">
        <x:v>0.08</x:v>
      </x:c>
      <x:c r="N31" s="21" t="n">
        <x:v>0.08</x:v>
      </x:c>
      <x:c r="O31" s="21" t="n">
        <x:v>0.08</x:v>
      </x:c>
      <x:c r="P31" s="21" t="n">
        <x:v>0.08</x:v>
      </x:c>
      <x:c r="Q31" s="21" t="n">
        <x:v>0.08</x:v>
      </x:c>
      <x:c r="R31" s="21" t="n">
        <x:v>0.08</x:v>
      </x:c>
      <x:c r="S31" s="21" t="n">
        <x:v>0.08</x:v>
      </x:c>
      <x:c r="T31" s="21" t="n">
        <x:v>0.08</x:v>
      </x:c>
      <x:c r="U31" s="21" t="n">
        <x:v>0.08</x:v>
      </x:c>
      <x:c r="V31" s="21" t="n">
        <x:v>0.08</x:v>
      </x:c>
      <x:c r="W31" s="21" t="n">
        <x:v>0.08</x:v>
      </x:c>
      <x:c r="X31" s="21" t="n">
        <x:v>0.08</x:v>
      </x:c>
      <x:c r="Y31" s="21" t="n">
        <x:v>0.08</x:v>
      </x:c>
      <x:c r="Z31" s="21" t="n">
        <x:v>0.08</x:v>
      </x:c>
      <x:c r="AA31" s="21" t="n">
        <x:v>0.08</x:v>
      </x:c>
      <x:c r="AB31" s="21" t="n">
        <x:v>0.08</x:v>
      </x:c>
      <x:c r="AC31" s="21" t="n">
        <x:v>0.08</x:v>
      </x:c>
      <x:c r="AD31" s="21" t="n">
        <x:v>0.08</x:v>
      </x:c>
      <x:c r="AE31" s="21" t="n">
        <x:v>0.08</x:v>
      </x:c>
      <x:c r="AF31" s="21" t="n">
        <x:v>0.08</x:v>
      </x:c>
      <x:c r="AG31" s="21" t="n">
        <x:v>0.08</x:v>
      </x:c>
      <x:c r="AH31" s="21" t="n">
        <x:v>0.08</x:v>
      </x:c>
      <x:c r="AI31" s="21" t="n">
        <x:v>0.08</x:v>
      </x:c>
      <x:c r="AJ31" s="21" t="n">
        <x:v>0.08</x:v>
      </x:c>
      <x:c r="AK31" s="21" t="n">
        <x:v>0.08</x:v>
      </x:c>
      <x:c r="AL31" s="21" t="n">
        <x:v>0.08</x:v>
      </x:c>
      <x:c r="AM31" s="21" t="n">
        <x:v>0.08</x:v>
      </x:c>
      <x:c r="AN31" s="21" t="n">
        <x:v>0.08</x:v>
      </x:c>
    </x:row>
    <x:row r="32" ht="22" customHeight="1">
      <x:c r="A32" s="1"/>
      <x:c r="B32" s="1"/>
      <x:c r="C32" s="1" t="str">
        <x:v>Upside</x:v>
      </x:c>
      <x:c r="D32" s="1"/>
      <x:c r="E32" s="21" t="n">
        <x:v>0.1</x:v>
      </x:c>
      <x:c r="F32" s="21" t="n">
        <x:v>0.1</x:v>
      </x:c>
      <x:c r="G32" s="21" t="n">
        <x:v>0.1</x:v>
      </x:c>
      <x:c r="H32" s="21" t="n">
        <x:v>0.1</x:v>
      </x:c>
      <x:c r="I32" s="21" t="n">
        <x:v>0.1</x:v>
      </x:c>
      <x:c r="J32" s="21" t="n">
        <x:v>0.1</x:v>
      </x:c>
      <x:c r="K32" s="21" t="n">
        <x:v>0.1</x:v>
      </x:c>
      <x:c r="L32" s="21" t="n">
        <x:v>0.1</x:v>
      </x:c>
      <x:c r="M32" s="21" t="n">
        <x:v>0.1</x:v>
      </x:c>
      <x:c r="N32" s="21" t="n">
        <x:v>0.1</x:v>
      </x:c>
      <x:c r="O32" s="21" t="n">
        <x:v>0.1</x:v>
      </x:c>
      <x:c r="P32" s="21" t="n">
        <x:v>0.1</x:v>
      </x:c>
      <x:c r="Q32" s="21" t="n">
        <x:v>0.1</x:v>
      </x:c>
      <x:c r="R32" s="21" t="n">
        <x:v>0.1</x:v>
      </x:c>
      <x:c r="S32" s="21" t="n">
        <x:v>0.1</x:v>
      </x:c>
      <x:c r="T32" s="21" t="n">
        <x:v>0.1</x:v>
      </x:c>
      <x:c r="U32" s="21" t="n">
        <x:v>0.1</x:v>
      </x:c>
      <x:c r="V32" s="21" t="n">
        <x:v>0.1</x:v>
      </x:c>
      <x:c r="W32" s="21" t="n">
        <x:v>0.1</x:v>
      </x:c>
      <x:c r="X32" s="21" t="n">
        <x:v>0.1</x:v>
      </x:c>
      <x:c r="Y32" s="21" t="n">
        <x:v>0.1</x:v>
      </x:c>
      <x:c r="Z32" s="21" t="n">
        <x:v>0.1</x:v>
      </x:c>
      <x:c r="AA32" s="21" t="n">
        <x:v>0.1</x:v>
      </x:c>
      <x:c r="AB32" s="21" t="n">
        <x:v>0.1</x:v>
      </x:c>
      <x:c r="AC32" s="21" t="n">
        <x:v>0.1</x:v>
      </x:c>
      <x:c r="AD32" s="21" t="n">
        <x:v>0.1</x:v>
      </x:c>
      <x:c r="AE32" s="21" t="n">
        <x:v>0.1</x:v>
      </x:c>
      <x:c r="AF32" s="21" t="n">
        <x:v>0.1</x:v>
      </x:c>
      <x:c r="AG32" s="21" t="n">
        <x:v>0.1</x:v>
      </x:c>
      <x:c r="AH32" s="21" t="n">
        <x:v>0.1</x:v>
      </x:c>
      <x:c r="AI32" s="21" t="n">
        <x:v>0.1</x:v>
      </x:c>
      <x:c r="AJ32" s="21" t="n">
        <x:v>0.1</x:v>
      </x:c>
      <x:c r="AK32" s="21" t="n">
        <x:v>0.1</x:v>
      </x:c>
      <x:c r="AL32" s="21" t="n">
        <x:v>0.1</x:v>
      </x:c>
      <x:c r="AM32" s="21" t="n">
        <x:v>0.1</x:v>
      </x:c>
      <x:c r="AN32" s="21" t="n">
        <x:v>0.1</x:v>
      </x:c>
    </x:row>
    <x:row r="33" ht="22" customHeight="1">
      <x:c r="A33" s="1"/>
      <x:c r="B33" s="1"/>
      <x:c r="C33" s="15" t="str">
        <x:v>New account to paid conversion - active</x:v>
      </x:c>
      <x:c r="D33" s="15" t="str">
        <x:v>rate</x:v>
      </x:c>
      <x:c r="E33" s="20" t="n">
        <x:f>IF(ISNUMBER(CHOOSE($D$4,E34,E35,E36)),CHOOSE($D$4,E34,E35,E36),"MISSING")</x:f>
        <x:v>0.06</x:v>
      </x:c>
      <x:c r="F33" s="20" t="n">
        <x:f>IF(ISNUMBER(CHOOSE($D$4,F34,F35,F36)),CHOOSE($D$4,F34,F35,F36),"MISSING")</x:f>
        <x:v>0.06</x:v>
      </x:c>
      <x:c r="G33" s="20" t="n">
        <x:f>IF(ISNUMBER(CHOOSE($D$4,G34,G35,G36)),CHOOSE($D$4,G34,G35,G36),"MISSING")</x:f>
        <x:v>0.06</x:v>
      </x:c>
      <x:c r="H33" s="20" t="n">
        <x:f>IF(ISNUMBER(CHOOSE($D$4,H34,H35,H36)),CHOOSE($D$4,H34,H35,H36),"MISSING")</x:f>
        <x:v>0.06</x:v>
      </x:c>
      <x:c r="I33" s="20" t="n">
        <x:f>IF(ISNUMBER(CHOOSE($D$4,I34,I35,I36)),CHOOSE($D$4,I34,I35,I36),"MISSING")</x:f>
        <x:v>0.06</x:v>
      </x:c>
      <x:c r="J33" s="20" t="n">
        <x:f>IF(ISNUMBER(CHOOSE($D$4,J34,J35,J36)),CHOOSE($D$4,J34,J35,J36),"MISSING")</x:f>
        <x:v>0.06</x:v>
      </x:c>
      <x:c r="K33" s="20" t="n">
        <x:f>IF(ISNUMBER(CHOOSE($D$4,K34,K35,K36)),CHOOSE($D$4,K34,K35,K36),"MISSING")</x:f>
        <x:v>0.06</x:v>
      </x:c>
      <x:c r="L33" s="20" t="n">
        <x:f>IF(ISNUMBER(CHOOSE($D$4,L34,L35,L36)),CHOOSE($D$4,L34,L35,L36),"MISSING")</x:f>
        <x:v>0.06</x:v>
      </x:c>
      <x:c r="M33" s="20" t="n">
        <x:f>IF(ISNUMBER(CHOOSE($D$4,M34,M35,M36)),CHOOSE($D$4,M34,M35,M36),"MISSING")</x:f>
        <x:v>0.06</x:v>
      </x:c>
      <x:c r="N33" s="20" t="n">
        <x:f>IF(ISNUMBER(CHOOSE($D$4,N34,N35,N36)),CHOOSE($D$4,N34,N35,N36),"MISSING")</x:f>
        <x:v>0.06</x:v>
      </x:c>
      <x:c r="O33" s="20" t="n">
        <x:f>IF(ISNUMBER(CHOOSE($D$4,O34,O35,O36)),CHOOSE($D$4,O34,O35,O36),"MISSING")</x:f>
        <x:v>0.06</x:v>
      </x:c>
      <x:c r="P33" s="20" t="n">
        <x:f>IF(ISNUMBER(CHOOSE($D$4,P34,P35,P36)),CHOOSE($D$4,P34,P35,P36),"MISSING")</x:f>
        <x:v>0.06</x:v>
      </x:c>
      <x:c r="Q33" s="20" t="n">
        <x:f>IF(ISNUMBER(CHOOSE($D$4,Q34,Q35,Q36)),CHOOSE($D$4,Q34,Q35,Q36),"MISSING")</x:f>
        <x:v>0.06</x:v>
      </x:c>
      <x:c r="R33" s="20" t="n">
        <x:f>IF(ISNUMBER(CHOOSE($D$4,R34,R35,R36)),CHOOSE($D$4,R34,R35,R36),"MISSING")</x:f>
        <x:v>0.06</x:v>
      </x:c>
      <x:c r="S33" s="20" t="n">
        <x:f>IF(ISNUMBER(CHOOSE($D$4,S34,S35,S36)),CHOOSE($D$4,S34,S35,S36),"MISSING")</x:f>
        <x:v>0.06</x:v>
      </x:c>
      <x:c r="T33" s="20" t="n">
        <x:f>IF(ISNUMBER(CHOOSE($D$4,T34,T35,T36)),CHOOSE($D$4,T34,T35,T36),"MISSING")</x:f>
        <x:v>0.06</x:v>
      </x:c>
      <x:c r="U33" s="20" t="n">
        <x:f>IF(ISNUMBER(CHOOSE($D$4,U34,U35,U36)),CHOOSE($D$4,U34,U35,U36),"MISSING")</x:f>
        <x:v>0.06</x:v>
      </x:c>
      <x:c r="V33" s="20" t="n">
        <x:f>IF(ISNUMBER(CHOOSE($D$4,V34,V35,V36)),CHOOSE($D$4,V34,V35,V36),"MISSING")</x:f>
        <x:v>0.06</x:v>
      </x:c>
      <x:c r="W33" s="20" t="n">
        <x:f>IF(ISNUMBER(CHOOSE($D$4,W34,W35,W36)),CHOOSE($D$4,W34,W35,W36),"MISSING")</x:f>
        <x:v>0.06</x:v>
      </x:c>
      <x:c r="X33" s="20" t="n">
        <x:f>IF(ISNUMBER(CHOOSE($D$4,X34,X35,X36)),CHOOSE($D$4,X34,X35,X36),"MISSING")</x:f>
        <x:v>0.06</x:v>
      </x:c>
      <x:c r="Y33" s="20" t="n">
        <x:f>IF(ISNUMBER(CHOOSE($D$4,Y34,Y35,Y36)),CHOOSE($D$4,Y34,Y35,Y36),"MISSING")</x:f>
        <x:v>0.06</x:v>
      </x:c>
      <x:c r="Z33" s="20" t="n">
        <x:f>IF(ISNUMBER(CHOOSE($D$4,Z34,Z35,Z36)),CHOOSE($D$4,Z34,Z35,Z36),"MISSING")</x:f>
        <x:v>0.06</x:v>
      </x:c>
      <x:c r="AA33" s="20" t="n">
        <x:f>IF(ISNUMBER(CHOOSE($D$4,AA34,AA35,AA36)),CHOOSE($D$4,AA34,AA35,AA36),"MISSING")</x:f>
        <x:v>0.06</x:v>
      </x:c>
      <x:c r="AB33" s="20" t="n">
        <x:f>IF(ISNUMBER(CHOOSE($D$4,AB34,AB35,AB36)),CHOOSE($D$4,AB34,AB35,AB36),"MISSING")</x:f>
        <x:v>0.06</x:v>
      </x:c>
      <x:c r="AC33" s="20" t="n">
        <x:f>IF(ISNUMBER(CHOOSE($D$4,AC34,AC35,AC36)),CHOOSE($D$4,AC34,AC35,AC36),"MISSING")</x:f>
        <x:v>0.06</x:v>
      </x:c>
      <x:c r="AD33" s="20" t="n">
        <x:f>IF(ISNUMBER(CHOOSE($D$4,AD34,AD35,AD36)),CHOOSE($D$4,AD34,AD35,AD36),"MISSING")</x:f>
        <x:v>0.06</x:v>
      </x:c>
      <x:c r="AE33" s="20" t="n">
        <x:f>IF(ISNUMBER(CHOOSE($D$4,AE34,AE35,AE36)),CHOOSE($D$4,AE34,AE35,AE36),"MISSING")</x:f>
        <x:v>0.06</x:v>
      </x:c>
      <x:c r="AF33" s="20" t="n">
        <x:f>IF(ISNUMBER(CHOOSE($D$4,AF34,AF35,AF36)),CHOOSE($D$4,AF34,AF35,AF36),"MISSING")</x:f>
        <x:v>0.06</x:v>
      </x:c>
      <x:c r="AG33" s="20" t="n">
        <x:f>IF(ISNUMBER(CHOOSE($D$4,AG34,AG35,AG36)),CHOOSE($D$4,AG34,AG35,AG36),"MISSING")</x:f>
        <x:v>0.06</x:v>
      </x:c>
      <x:c r="AH33" s="20" t="n">
        <x:f>IF(ISNUMBER(CHOOSE($D$4,AH34,AH35,AH36)),CHOOSE($D$4,AH34,AH35,AH36),"MISSING")</x:f>
        <x:v>0.06</x:v>
      </x:c>
      <x:c r="AI33" s="20" t="n">
        <x:f>IF(ISNUMBER(CHOOSE($D$4,AI34,AI35,AI36)),CHOOSE($D$4,AI34,AI35,AI36),"MISSING")</x:f>
        <x:v>0.06</x:v>
      </x:c>
      <x:c r="AJ33" s="20" t="n">
        <x:f>IF(ISNUMBER(CHOOSE($D$4,AJ34,AJ35,AJ36)),CHOOSE($D$4,AJ34,AJ35,AJ36),"MISSING")</x:f>
        <x:v>0.06</x:v>
      </x:c>
      <x:c r="AK33" s="20" t="n">
        <x:f>IF(ISNUMBER(CHOOSE($D$4,AK34,AK35,AK36)),CHOOSE($D$4,AK34,AK35,AK36),"MISSING")</x:f>
        <x:v>0.06</x:v>
      </x:c>
      <x:c r="AL33" s="20" t="n">
        <x:f>IF(ISNUMBER(CHOOSE($D$4,AL34,AL35,AL36)),CHOOSE($D$4,AL34,AL35,AL36),"MISSING")</x:f>
        <x:v>0.06</x:v>
      </x:c>
      <x:c r="AM33" s="20" t="n">
        <x:f>IF(ISNUMBER(CHOOSE($D$4,AM34,AM35,AM36)),CHOOSE($D$4,AM34,AM35,AM36),"MISSING")</x:f>
        <x:v>0.06</x:v>
      </x:c>
      <x:c r="AN33" s="20" t="n">
        <x:f>IF(ISNUMBER(CHOOSE($D$4,AN34,AN35,AN36)),CHOOSE($D$4,AN34,AN35,AN36),"MISSING")</x:f>
        <x:v>0.06</x:v>
      </x:c>
    </x:row>
    <x:row r="34" ht="22" customHeight="1">
      <x:c r="A34" s="1"/>
      <x:c r="B34" s="1"/>
      <x:c r="C34" s="1" t="str">
        <x:v>Downside</x:v>
      </x:c>
      <x:c r="D34" s="1"/>
      <x:c r="E34" s="21" t="n">
        <x:v>0.03</x:v>
      </x:c>
      <x:c r="F34" s="21" t="n">
        <x:v>0.03</x:v>
      </x:c>
      <x:c r="G34" s="21" t="n">
        <x:v>0.03</x:v>
      </x:c>
      <x:c r="H34" s="21" t="n">
        <x:v>0.03</x:v>
      </x:c>
      <x:c r="I34" s="21" t="n">
        <x:v>0.03</x:v>
      </x:c>
      <x:c r="J34" s="21" t="n">
        <x:v>0.03</x:v>
      </x:c>
      <x:c r="K34" s="21" t="n">
        <x:v>0.03</x:v>
      </x:c>
      <x:c r="L34" s="21" t="n">
        <x:v>0.03</x:v>
      </x:c>
      <x:c r="M34" s="21" t="n">
        <x:v>0.03</x:v>
      </x:c>
      <x:c r="N34" s="21" t="n">
        <x:v>0.03</x:v>
      </x:c>
      <x:c r="O34" s="21" t="n">
        <x:v>0.03</x:v>
      </x:c>
      <x:c r="P34" s="21" t="n">
        <x:v>0.03</x:v>
      </x:c>
      <x:c r="Q34" s="21" t="n">
        <x:v>0.03</x:v>
      </x:c>
      <x:c r="R34" s="21" t="n">
        <x:v>0.03</x:v>
      </x:c>
      <x:c r="S34" s="21" t="n">
        <x:v>0.03</x:v>
      </x:c>
      <x:c r="T34" s="21" t="n">
        <x:v>0.03</x:v>
      </x:c>
      <x:c r="U34" s="21" t="n">
        <x:v>0.03</x:v>
      </x:c>
      <x:c r="V34" s="21" t="n">
        <x:v>0.03</x:v>
      </x:c>
      <x:c r="W34" s="21" t="n">
        <x:v>0.03</x:v>
      </x:c>
      <x:c r="X34" s="21" t="n">
        <x:v>0.03</x:v>
      </x:c>
      <x:c r="Y34" s="21" t="n">
        <x:v>0.03</x:v>
      </x:c>
      <x:c r="Z34" s="21" t="n">
        <x:v>0.03</x:v>
      </x:c>
      <x:c r="AA34" s="21" t="n">
        <x:v>0.03</x:v>
      </x:c>
      <x:c r="AB34" s="21" t="n">
        <x:v>0.03</x:v>
      </x:c>
      <x:c r="AC34" s="21" t="n">
        <x:v>0.03</x:v>
      </x:c>
      <x:c r="AD34" s="21" t="n">
        <x:v>0.03</x:v>
      </x:c>
      <x:c r="AE34" s="21" t="n">
        <x:v>0.03</x:v>
      </x:c>
      <x:c r="AF34" s="21" t="n">
        <x:v>0.03</x:v>
      </x:c>
      <x:c r="AG34" s="21" t="n">
        <x:v>0.03</x:v>
      </x:c>
      <x:c r="AH34" s="21" t="n">
        <x:v>0.03</x:v>
      </x:c>
      <x:c r="AI34" s="21" t="n">
        <x:v>0.03</x:v>
      </x:c>
      <x:c r="AJ34" s="21" t="n">
        <x:v>0.03</x:v>
      </x:c>
      <x:c r="AK34" s="21" t="n">
        <x:v>0.03</x:v>
      </x:c>
      <x:c r="AL34" s="21" t="n">
        <x:v>0.03</x:v>
      </x:c>
      <x:c r="AM34" s="21" t="n">
        <x:v>0.03</x:v>
      </x:c>
      <x:c r="AN34" s="21" t="n">
        <x:v>0.03</x:v>
      </x:c>
    </x:row>
    <x:row r="35" ht="22" customHeight="1">
      <x:c r="A35" s="1"/>
      <x:c r="B35" s="1"/>
      <x:c r="C35" s="1" t="str">
        <x:v>Base</x:v>
      </x:c>
      <x:c r="D35" s="1"/>
      <x:c r="E35" s="21" t="n">
        <x:v>0.06</x:v>
      </x:c>
      <x:c r="F35" s="21" t="n">
        <x:v>0.06</x:v>
      </x:c>
      <x:c r="G35" s="21" t="n">
        <x:v>0.06</x:v>
      </x:c>
      <x:c r="H35" s="21" t="n">
        <x:v>0.06</x:v>
      </x:c>
      <x:c r="I35" s="21" t="n">
        <x:v>0.06</x:v>
      </x:c>
      <x:c r="J35" s="21" t="n">
        <x:v>0.06</x:v>
      </x:c>
      <x:c r="K35" s="21" t="n">
        <x:v>0.06</x:v>
      </x:c>
      <x:c r="L35" s="21" t="n">
        <x:v>0.06</x:v>
      </x:c>
      <x:c r="M35" s="21" t="n">
        <x:v>0.06</x:v>
      </x:c>
      <x:c r="N35" s="21" t="n">
        <x:v>0.06</x:v>
      </x:c>
      <x:c r="O35" s="21" t="n">
        <x:v>0.06</x:v>
      </x:c>
      <x:c r="P35" s="21" t="n">
        <x:v>0.06</x:v>
      </x:c>
      <x:c r="Q35" s="21" t="n">
        <x:v>0.06</x:v>
      </x:c>
      <x:c r="R35" s="21" t="n">
        <x:v>0.06</x:v>
      </x:c>
      <x:c r="S35" s="21" t="n">
        <x:v>0.06</x:v>
      </x:c>
      <x:c r="T35" s="21" t="n">
        <x:v>0.06</x:v>
      </x:c>
      <x:c r="U35" s="21" t="n">
        <x:v>0.06</x:v>
      </x:c>
      <x:c r="V35" s="21" t="n">
        <x:v>0.06</x:v>
      </x:c>
      <x:c r="W35" s="21" t="n">
        <x:v>0.06</x:v>
      </x:c>
      <x:c r="X35" s="21" t="n">
        <x:v>0.06</x:v>
      </x:c>
      <x:c r="Y35" s="21" t="n">
        <x:v>0.06</x:v>
      </x:c>
      <x:c r="Z35" s="21" t="n">
        <x:v>0.06</x:v>
      </x:c>
      <x:c r="AA35" s="21" t="n">
        <x:v>0.06</x:v>
      </x:c>
      <x:c r="AB35" s="21" t="n">
        <x:v>0.06</x:v>
      </x:c>
      <x:c r="AC35" s="21" t="n">
        <x:v>0.06</x:v>
      </x:c>
      <x:c r="AD35" s="21" t="n">
        <x:v>0.06</x:v>
      </x:c>
      <x:c r="AE35" s="21" t="n">
        <x:v>0.06</x:v>
      </x:c>
      <x:c r="AF35" s="21" t="n">
        <x:v>0.06</x:v>
      </x:c>
      <x:c r="AG35" s="21" t="n">
        <x:v>0.06</x:v>
      </x:c>
      <x:c r="AH35" s="21" t="n">
        <x:v>0.06</x:v>
      </x:c>
      <x:c r="AI35" s="21" t="n">
        <x:v>0.06</x:v>
      </x:c>
      <x:c r="AJ35" s="21" t="n">
        <x:v>0.06</x:v>
      </x:c>
      <x:c r="AK35" s="21" t="n">
        <x:v>0.06</x:v>
      </x:c>
      <x:c r="AL35" s="21" t="n">
        <x:v>0.06</x:v>
      </x:c>
      <x:c r="AM35" s="21" t="n">
        <x:v>0.06</x:v>
      </x:c>
      <x:c r="AN35" s="21" t="n">
        <x:v>0.06</x:v>
      </x:c>
    </x:row>
    <x:row r="36" ht="22" customHeight="1">
      <x:c r="A36" s="1"/>
      <x:c r="B36" s="1"/>
      <x:c r="C36" s="1" t="str">
        <x:v>Upside</x:v>
      </x:c>
      <x:c r="D36" s="1"/>
      <x:c r="E36" s="21" t="n">
        <x:v>0.09</x:v>
      </x:c>
      <x:c r="F36" s="21" t="n">
        <x:v>0.09</x:v>
      </x:c>
      <x:c r="G36" s="21" t="n">
        <x:v>0.09</x:v>
      </x:c>
      <x:c r="H36" s="21" t="n">
        <x:v>0.09</x:v>
      </x:c>
      <x:c r="I36" s="21" t="n">
        <x:v>0.09</x:v>
      </x:c>
      <x:c r="J36" s="21" t="n">
        <x:v>0.09</x:v>
      </x:c>
      <x:c r="K36" s="21" t="n">
        <x:v>0.09</x:v>
      </x:c>
      <x:c r="L36" s="21" t="n">
        <x:v>0.09</x:v>
      </x:c>
      <x:c r="M36" s="21" t="n">
        <x:v>0.09</x:v>
      </x:c>
      <x:c r="N36" s="21" t="n">
        <x:v>0.09</x:v>
      </x:c>
      <x:c r="O36" s="21" t="n">
        <x:v>0.09</x:v>
      </x:c>
      <x:c r="P36" s="21" t="n">
        <x:v>0.09</x:v>
      </x:c>
      <x:c r="Q36" s="21" t="n">
        <x:v>0.09</x:v>
      </x:c>
      <x:c r="R36" s="21" t="n">
        <x:v>0.09</x:v>
      </x:c>
      <x:c r="S36" s="21" t="n">
        <x:v>0.09</x:v>
      </x:c>
      <x:c r="T36" s="21" t="n">
        <x:v>0.09</x:v>
      </x:c>
      <x:c r="U36" s="21" t="n">
        <x:v>0.09</x:v>
      </x:c>
      <x:c r="V36" s="21" t="n">
        <x:v>0.09</x:v>
      </x:c>
      <x:c r="W36" s="21" t="n">
        <x:v>0.09</x:v>
      </x:c>
      <x:c r="X36" s="21" t="n">
        <x:v>0.09</x:v>
      </x:c>
      <x:c r="Y36" s="21" t="n">
        <x:v>0.09</x:v>
      </x:c>
      <x:c r="Z36" s="21" t="n">
        <x:v>0.09</x:v>
      </x:c>
      <x:c r="AA36" s="21" t="n">
        <x:v>0.09</x:v>
      </x:c>
      <x:c r="AB36" s="21" t="n">
        <x:v>0.09</x:v>
      </x:c>
      <x:c r="AC36" s="21" t="n">
        <x:v>0.09</x:v>
      </x:c>
      <x:c r="AD36" s="21" t="n">
        <x:v>0.09</x:v>
      </x:c>
      <x:c r="AE36" s="21" t="n">
        <x:v>0.09</x:v>
      </x:c>
      <x:c r="AF36" s="21" t="n">
        <x:v>0.09</x:v>
      </x:c>
      <x:c r="AG36" s="21" t="n">
        <x:v>0.09</x:v>
      </x:c>
      <x:c r="AH36" s="21" t="n">
        <x:v>0.09</x:v>
      </x:c>
      <x:c r="AI36" s="21" t="n">
        <x:v>0.09</x:v>
      </x:c>
      <x:c r="AJ36" s="21" t="n">
        <x:v>0.09</x:v>
      </x:c>
      <x:c r="AK36" s="21" t="n">
        <x:v>0.09</x:v>
      </x:c>
      <x:c r="AL36" s="21" t="n">
        <x:v>0.09</x:v>
      </x:c>
      <x:c r="AM36" s="21" t="n">
        <x:v>0.09</x:v>
      </x:c>
      <x:c r="AN36" s="21" t="n">
        <x:v>0.09</x:v>
      </x:c>
    </x:row>
    <x:row r="37" ht="22" customHeight="1">
      <x:c r="A37" s="1"/>
      <x:c r="B37" s="1"/>
      <x:c r="C37" s="15" t="str">
        <x:v>Monthly paid customer churn - active</x:v>
      </x:c>
      <x:c r="D37" s="15" t="str">
        <x:v>rate</x:v>
      </x:c>
      <x:c r="E37" s="20" t="n">
        <x:f>IF(ISNUMBER(CHOOSE($D$4,E38,E39,E40)),CHOOSE($D$4,E38,E39,E40),"MISSING")</x:f>
        <x:v>0.04</x:v>
      </x:c>
      <x:c r="F37" s="20" t="n">
        <x:f>IF(ISNUMBER(CHOOSE($D$4,F38,F39,F40)),CHOOSE($D$4,F38,F39,F40),"MISSING")</x:f>
        <x:v>0.04</x:v>
      </x:c>
      <x:c r="G37" s="20" t="n">
        <x:f>IF(ISNUMBER(CHOOSE($D$4,G38,G39,G40)),CHOOSE($D$4,G38,G39,G40),"MISSING")</x:f>
        <x:v>0.04</x:v>
      </x:c>
      <x:c r="H37" s="20" t="n">
        <x:f>IF(ISNUMBER(CHOOSE($D$4,H38,H39,H40)),CHOOSE($D$4,H38,H39,H40),"MISSING")</x:f>
        <x:v>0.04</x:v>
      </x:c>
      <x:c r="I37" s="20" t="n">
        <x:f>IF(ISNUMBER(CHOOSE($D$4,I38,I39,I40)),CHOOSE($D$4,I38,I39,I40),"MISSING")</x:f>
        <x:v>0.04</x:v>
      </x:c>
      <x:c r="J37" s="20" t="n">
        <x:f>IF(ISNUMBER(CHOOSE($D$4,J38,J39,J40)),CHOOSE($D$4,J38,J39,J40),"MISSING")</x:f>
        <x:v>0.04</x:v>
      </x:c>
      <x:c r="K37" s="20" t="n">
        <x:f>IF(ISNUMBER(CHOOSE($D$4,K38,K39,K40)),CHOOSE($D$4,K38,K39,K40),"MISSING")</x:f>
        <x:v>0.04</x:v>
      </x:c>
      <x:c r="L37" s="20" t="n">
        <x:f>IF(ISNUMBER(CHOOSE($D$4,L38,L39,L40)),CHOOSE($D$4,L38,L39,L40),"MISSING")</x:f>
        <x:v>0.04</x:v>
      </x:c>
      <x:c r="M37" s="20" t="n">
        <x:f>IF(ISNUMBER(CHOOSE($D$4,M38,M39,M40)),CHOOSE($D$4,M38,M39,M40),"MISSING")</x:f>
        <x:v>0.04</x:v>
      </x:c>
      <x:c r="N37" s="20" t="n">
        <x:f>IF(ISNUMBER(CHOOSE($D$4,N38,N39,N40)),CHOOSE($D$4,N38,N39,N40),"MISSING")</x:f>
        <x:v>0.04</x:v>
      </x:c>
      <x:c r="O37" s="20" t="n">
        <x:f>IF(ISNUMBER(CHOOSE($D$4,O38,O39,O40)),CHOOSE($D$4,O38,O39,O40),"MISSING")</x:f>
        <x:v>0.04</x:v>
      </x:c>
      <x:c r="P37" s="20" t="n">
        <x:f>IF(ISNUMBER(CHOOSE($D$4,P38,P39,P40)),CHOOSE($D$4,P38,P39,P40),"MISSING")</x:f>
        <x:v>0.04</x:v>
      </x:c>
      <x:c r="Q37" s="20" t="n">
        <x:f>IF(ISNUMBER(CHOOSE($D$4,Q38,Q39,Q40)),CHOOSE($D$4,Q38,Q39,Q40),"MISSING")</x:f>
        <x:v>0.04</x:v>
      </x:c>
      <x:c r="R37" s="20" t="n">
        <x:f>IF(ISNUMBER(CHOOSE($D$4,R38,R39,R40)),CHOOSE($D$4,R38,R39,R40),"MISSING")</x:f>
        <x:v>0.04</x:v>
      </x:c>
      <x:c r="S37" s="20" t="n">
        <x:f>IF(ISNUMBER(CHOOSE($D$4,S38,S39,S40)),CHOOSE($D$4,S38,S39,S40),"MISSING")</x:f>
        <x:v>0.04</x:v>
      </x:c>
      <x:c r="T37" s="20" t="n">
        <x:f>IF(ISNUMBER(CHOOSE($D$4,T38,T39,T40)),CHOOSE($D$4,T38,T39,T40),"MISSING")</x:f>
        <x:v>0.04</x:v>
      </x:c>
      <x:c r="U37" s="20" t="n">
        <x:f>IF(ISNUMBER(CHOOSE($D$4,U38,U39,U40)),CHOOSE($D$4,U38,U39,U40),"MISSING")</x:f>
        <x:v>0.04</x:v>
      </x:c>
      <x:c r="V37" s="20" t="n">
        <x:f>IF(ISNUMBER(CHOOSE($D$4,V38,V39,V40)),CHOOSE($D$4,V38,V39,V40),"MISSING")</x:f>
        <x:v>0.04</x:v>
      </x:c>
      <x:c r="W37" s="20" t="n">
        <x:f>IF(ISNUMBER(CHOOSE($D$4,W38,W39,W40)),CHOOSE($D$4,W38,W39,W40),"MISSING")</x:f>
        <x:v>0.04</x:v>
      </x:c>
      <x:c r="X37" s="20" t="n">
        <x:f>IF(ISNUMBER(CHOOSE($D$4,X38,X39,X40)),CHOOSE($D$4,X38,X39,X40),"MISSING")</x:f>
        <x:v>0.04</x:v>
      </x:c>
      <x:c r="Y37" s="20" t="n">
        <x:f>IF(ISNUMBER(CHOOSE($D$4,Y38,Y39,Y40)),CHOOSE($D$4,Y38,Y39,Y40),"MISSING")</x:f>
        <x:v>0.04</x:v>
      </x:c>
      <x:c r="Z37" s="20" t="n">
        <x:f>IF(ISNUMBER(CHOOSE($D$4,Z38,Z39,Z40)),CHOOSE($D$4,Z38,Z39,Z40),"MISSING")</x:f>
        <x:v>0.04</x:v>
      </x:c>
      <x:c r="AA37" s="20" t="n">
        <x:f>IF(ISNUMBER(CHOOSE($D$4,AA38,AA39,AA40)),CHOOSE($D$4,AA38,AA39,AA40),"MISSING")</x:f>
        <x:v>0.04</x:v>
      </x:c>
      <x:c r="AB37" s="20" t="n">
        <x:f>IF(ISNUMBER(CHOOSE($D$4,AB38,AB39,AB40)),CHOOSE($D$4,AB38,AB39,AB40),"MISSING")</x:f>
        <x:v>0.04</x:v>
      </x:c>
      <x:c r="AC37" s="20" t="n">
        <x:f>IF(ISNUMBER(CHOOSE($D$4,AC38,AC39,AC40)),CHOOSE($D$4,AC38,AC39,AC40),"MISSING")</x:f>
        <x:v>0.04</x:v>
      </x:c>
      <x:c r="AD37" s="20" t="n">
        <x:f>IF(ISNUMBER(CHOOSE($D$4,AD38,AD39,AD40)),CHOOSE($D$4,AD38,AD39,AD40),"MISSING")</x:f>
        <x:v>0.04</x:v>
      </x:c>
      <x:c r="AE37" s="20" t="n">
        <x:f>IF(ISNUMBER(CHOOSE($D$4,AE38,AE39,AE40)),CHOOSE($D$4,AE38,AE39,AE40),"MISSING")</x:f>
        <x:v>0.04</x:v>
      </x:c>
      <x:c r="AF37" s="20" t="n">
        <x:f>IF(ISNUMBER(CHOOSE($D$4,AF38,AF39,AF40)),CHOOSE($D$4,AF38,AF39,AF40),"MISSING")</x:f>
        <x:v>0.04</x:v>
      </x:c>
      <x:c r="AG37" s="20" t="n">
        <x:f>IF(ISNUMBER(CHOOSE($D$4,AG38,AG39,AG40)),CHOOSE($D$4,AG38,AG39,AG40),"MISSING")</x:f>
        <x:v>0.04</x:v>
      </x:c>
      <x:c r="AH37" s="20" t="n">
        <x:f>IF(ISNUMBER(CHOOSE($D$4,AH38,AH39,AH40)),CHOOSE($D$4,AH38,AH39,AH40),"MISSING")</x:f>
        <x:v>0.04</x:v>
      </x:c>
      <x:c r="AI37" s="20" t="n">
        <x:f>IF(ISNUMBER(CHOOSE($D$4,AI38,AI39,AI40)),CHOOSE($D$4,AI38,AI39,AI40),"MISSING")</x:f>
        <x:v>0.04</x:v>
      </x:c>
      <x:c r="AJ37" s="20" t="n">
        <x:f>IF(ISNUMBER(CHOOSE($D$4,AJ38,AJ39,AJ40)),CHOOSE($D$4,AJ38,AJ39,AJ40),"MISSING")</x:f>
        <x:v>0.04</x:v>
      </x:c>
      <x:c r="AK37" s="20" t="n">
        <x:f>IF(ISNUMBER(CHOOSE($D$4,AK38,AK39,AK40)),CHOOSE($D$4,AK38,AK39,AK40),"MISSING")</x:f>
        <x:v>0.04</x:v>
      </x:c>
      <x:c r="AL37" s="20" t="n">
        <x:f>IF(ISNUMBER(CHOOSE($D$4,AL38,AL39,AL40)),CHOOSE($D$4,AL38,AL39,AL40),"MISSING")</x:f>
        <x:v>0.04</x:v>
      </x:c>
      <x:c r="AM37" s="20" t="n">
        <x:f>IF(ISNUMBER(CHOOSE($D$4,AM38,AM39,AM40)),CHOOSE($D$4,AM38,AM39,AM40),"MISSING")</x:f>
        <x:v>0.04</x:v>
      </x:c>
      <x:c r="AN37" s="20" t="n">
        <x:f>IF(ISNUMBER(CHOOSE($D$4,AN38,AN39,AN40)),CHOOSE($D$4,AN38,AN39,AN40),"MISSING")</x:f>
        <x:v>0.04</x:v>
      </x:c>
    </x:row>
    <x:row r="38" ht="22" customHeight="1">
      <x:c r="A38" s="1"/>
      <x:c r="B38" s="1"/>
      <x:c r="C38" s="1" t="str">
        <x:v>Downside</x:v>
      </x:c>
      <x:c r="D38" s="1"/>
      <x:c r="E38" s="21" t="n">
        <x:v>0.06</x:v>
      </x:c>
      <x:c r="F38" s="21" t="n">
        <x:v>0.06</x:v>
      </x:c>
      <x:c r="G38" s="21" t="n">
        <x:v>0.06</x:v>
      </x:c>
      <x:c r="H38" s="21" t="n">
        <x:v>0.06</x:v>
      </x:c>
      <x:c r="I38" s="21" t="n">
        <x:v>0.06</x:v>
      </x:c>
      <x:c r="J38" s="21" t="n">
        <x:v>0.06</x:v>
      </x:c>
      <x:c r="K38" s="21" t="n">
        <x:v>0.06</x:v>
      </x:c>
      <x:c r="L38" s="21" t="n">
        <x:v>0.06</x:v>
      </x:c>
      <x:c r="M38" s="21" t="n">
        <x:v>0.06</x:v>
      </x:c>
      <x:c r="N38" s="21" t="n">
        <x:v>0.06</x:v>
      </x:c>
      <x:c r="O38" s="21" t="n">
        <x:v>0.06</x:v>
      </x:c>
      <x:c r="P38" s="21" t="n">
        <x:v>0.06</x:v>
      </x:c>
      <x:c r="Q38" s="21" t="n">
        <x:v>0.06</x:v>
      </x:c>
      <x:c r="R38" s="21" t="n">
        <x:v>0.06</x:v>
      </x:c>
      <x:c r="S38" s="21" t="n">
        <x:v>0.06</x:v>
      </x:c>
      <x:c r="T38" s="21" t="n">
        <x:v>0.06</x:v>
      </x:c>
      <x:c r="U38" s="21" t="n">
        <x:v>0.06</x:v>
      </x:c>
      <x:c r="V38" s="21" t="n">
        <x:v>0.06</x:v>
      </x:c>
      <x:c r="W38" s="21" t="n">
        <x:v>0.06</x:v>
      </x:c>
      <x:c r="X38" s="21" t="n">
        <x:v>0.06</x:v>
      </x:c>
      <x:c r="Y38" s="21" t="n">
        <x:v>0.06</x:v>
      </x:c>
      <x:c r="Z38" s="21" t="n">
        <x:v>0.06</x:v>
      </x:c>
      <x:c r="AA38" s="21" t="n">
        <x:v>0.06</x:v>
      </x:c>
      <x:c r="AB38" s="21" t="n">
        <x:v>0.06</x:v>
      </x:c>
      <x:c r="AC38" s="21" t="n">
        <x:v>0.06</x:v>
      </x:c>
      <x:c r="AD38" s="21" t="n">
        <x:v>0.06</x:v>
      </x:c>
      <x:c r="AE38" s="21" t="n">
        <x:v>0.06</x:v>
      </x:c>
      <x:c r="AF38" s="21" t="n">
        <x:v>0.06</x:v>
      </x:c>
      <x:c r="AG38" s="21" t="n">
        <x:v>0.06</x:v>
      </x:c>
      <x:c r="AH38" s="21" t="n">
        <x:v>0.06</x:v>
      </x:c>
      <x:c r="AI38" s="21" t="n">
        <x:v>0.06</x:v>
      </x:c>
      <x:c r="AJ38" s="21" t="n">
        <x:v>0.06</x:v>
      </x:c>
      <x:c r="AK38" s="21" t="n">
        <x:v>0.06</x:v>
      </x:c>
      <x:c r="AL38" s="21" t="n">
        <x:v>0.06</x:v>
      </x:c>
      <x:c r="AM38" s="21" t="n">
        <x:v>0.06</x:v>
      </x:c>
      <x:c r="AN38" s="21" t="n">
        <x:v>0.06</x:v>
      </x:c>
    </x:row>
    <x:row r="39" ht="22" customHeight="1">
      <x:c r="A39" s="1"/>
      <x:c r="B39" s="1"/>
      <x:c r="C39" s="1" t="str">
        <x:v>Base</x:v>
      </x:c>
      <x:c r="D39" s="1"/>
      <x:c r="E39" s="21" t="n">
        <x:v>0.04</x:v>
      </x:c>
      <x:c r="F39" s="21" t="n">
        <x:v>0.04</x:v>
      </x:c>
      <x:c r="G39" s="21" t="n">
        <x:v>0.04</x:v>
      </x:c>
      <x:c r="H39" s="21" t="n">
        <x:v>0.04</x:v>
      </x:c>
      <x:c r="I39" s="21" t="n">
        <x:v>0.04</x:v>
      </x:c>
      <x:c r="J39" s="21" t="n">
        <x:v>0.04</x:v>
      </x:c>
      <x:c r="K39" s="21" t="n">
        <x:v>0.04</x:v>
      </x:c>
      <x:c r="L39" s="21" t="n">
        <x:v>0.04</x:v>
      </x:c>
      <x:c r="M39" s="21" t="n">
        <x:v>0.04</x:v>
      </x:c>
      <x:c r="N39" s="21" t="n">
        <x:v>0.04</x:v>
      </x:c>
      <x:c r="O39" s="21" t="n">
        <x:v>0.04</x:v>
      </x:c>
      <x:c r="P39" s="21" t="n">
        <x:v>0.04</x:v>
      </x:c>
      <x:c r="Q39" s="21" t="n">
        <x:v>0.04</x:v>
      </x:c>
      <x:c r="R39" s="21" t="n">
        <x:v>0.04</x:v>
      </x:c>
      <x:c r="S39" s="21" t="n">
        <x:v>0.04</x:v>
      </x:c>
      <x:c r="T39" s="21" t="n">
        <x:v>0.04</x:v>
      </x:c>
      <x:c r="U39" s="21" t="n">
        <x:v>0.04</x:v>
      </x:c>
      <x:c r="V39" s="21" t="n">
        <x:v>0.04</x:v>
      </x:c>
      <x:c r="W39" s="21" t="n">
        <x:v>0.04</x:v>
      </x:c>
      <x:c r="X39" s="21" t="n">
        <x:v>0.04</x:v>
      </x:c>
      <x:c r="Y39" s="21" t="n">
        <x:v>0.04</x:v>
      </x:c>
      <x:c r="Z39" s="21" t="n">
        <x:v>0.04</x:v>
      </x:c>
      <x:c r="AA39" s="21" t="n">
        <x:v>0.04</x:v>
      </x:c>
      <x:c r="AB39" s="21" t="n">
        <x:v>0.04</x:v>
      </x:c>
      <x:c r="AC39" s="21" t="n">
        <x:v>0.04</x:v>
      </x:c>
      <x:c r="AD39" s="21" t="n">
        <x:v>0.04</x:v>
      </x:c>
      <x:c r="AE39" s="21" t="n">
        <x:v>0.04</x:v>
      </x:c>
      <x:c r="AF39" s="21" t="n">
        <x:v>0.04</x:v>
      </x:c>
      <x:c r="AG39" s="21" t="n">
        <x:v>0.04</x:v>
      </x:c>
      <x:c r="AH39" s="21" t="n">
        <x:v>0.04</x:v>
      </x:c>
      <x:c r="AI39" s="21" t="n">
        <x:v>0.04</x:v>
      </x:c>
      <x:c r="AJ39" s="21" t="n">
        <x:v>0.04</x:v>
      </x:c>
      <x:c r="AK39" s="21" t="n">
        <x:v>0.04</x:v>
      </x:c>
      <x:c r="AL39" s="21" t="n">
        <x:v>0.04</x:v>
      </x:c>
      <x:c r="AM39" s="21" t="n">
        <x:v>0.04</x:v>
      </x:c>
      <x:c r="AN39" s="21" t="n">
        <x:v>0.04</x:v>
      </x:c>
    </x:row>
    <x:row r="40" ht="22" customHeight="1">
      <x:c r="A40" s="1"/>
      <x:c r="B40" s="1"/>
      <x:c r="C40" s="1" t="str">
        <x:v>Upside</x:v>
      </x:c>
      <x:c r="D40" s="1"/>
      <x:c r="E40" s="21" t="n">
        <x:v>0.025</x:v>
      </x:c>
      <x:c r="F40" s="21" t="n">
        <x:v>0.025</x:v>
      </x:c>
      <x:c r="G40" s="21" t="n">
        <x:v>0.025</x:v>
      </x:c>
      <x:c r="H40" s="21" t="n">
        <x:v>0.025</x:v>
      </x:c>
      <x:c r="I40" s="21" t="n">
        <x:v>0.025</x:v>
      </x:c>
      <x:c r="J40" s="21" t="n">
        <x:v>0.025</x:v>
      </x:c>
      <x:c r="K40" s="21" t="n">
        <x:v>0.025</x:v>
      </x:c>
      <x:c r="L40" s="21" t="n">
        <x:v>0.025</x:v>
      </x:c>
      <x:c r="M40" s="21" t="n">
        <x:v>0.025</x:v>
      </x:c>
      <x:c r="N40" s="21" t="n">
        <x:v>0.025</x:v>
      </x:c>
      <x:c r="O40" s="21" t="n">
        <x:v>0.025</x:v>
      </x:c>
      <x:c r="P40" s="21" t="n">
        <x:v>0.025</x:v>
      </x:c>
      <x:c r="Q40" s="21" t="n">
        <x:v>0.025</x:v>
      </x:c>
      <x:c r="R40" s="21" t="n">
        <x:v>0.025</x:v>
      </x:c>
      <x:c r="S40" s="21" t="n">
        <x:v>0.025</x:v>
      </x:c>
      <x:c r="T40" s="21" t="n">
        <x:v>0.025</x:v>
      </x:c>
      <x:c r="U40" s="21" t="n">
        <x:v>0.025</x:v>
      </x:c>
      <x:c r="V40" s="21" t="n">
        <x:v>0.025</x:v>
      </x:c>
      <x:c r="W40" s="21" t="n">
        <x:v>0.025</x:v>
      </x:c>
      <x:c r="X40" s="21" t="n">
        <x:v>0.025</x:v>
      </x:c>
      <x:c r="Y40" s="21" t="n">
        <x:v>0.025</x:v>
      </x:c>
      <x:c r="Z40" s="21" t="n">
        <x:v>0.025</x:v>
      </x:c>
      <x:c r="AA40" s="21" t="n">
        <x:v>0.025</x:v>
      </x:c>
      <x:c r="AB40" s="21" t="n">
        <x:v>0.025</x:v>
      </x:c>
      <x:c r="AC40" s="21" t="n">
        <x:v>0.025</x:v>
      </x:c>
      <x:c r="AD40" s="21" t="n">
        <x:v>0.025</x:v>
      </x:c>
      <x:c r="AE40" s="21" t="n">
        <x:v>0.025</x:v>
      </x:c>
      <x:c r="AF40" s="21" t="n">
        <x:v>0.025</x:v>
      </x:c>
      <x:c r="AG40" s="21" t="n">
        <x:v>0.025</x:v>
      </x:c>
      <x:c r="AH40" s="21" t="n">
        <x:v>0.025</x:v>
      </x:c>
      <x:c r="AI40" s="21" t="n">
        <x:v>0.025</x:v>
      </x:c>
      <x:c r="AJ40" s="21" t="n">
        <x:v>0.025</x:v>
      </x:c>
      <x:c r="AK40" s="21" t="n">
        <x:v>0.025</x:v>
      </x:c>
      <x:c r="AL40" s="21" t="n">
        <x:v>0.025</x:v>
      </x:c>
      <x:c r="AM40" s="21" t="n">
        <x:v>0.025</x:v>
      </x:c>
      <x:c r="AN40" s="21" t="n">
        <x:v>0.025</x:v>
      </x:c>
    </x:row>
    <x:row r="41" ht="22" customHeight="1">
      <x:c r="A41" s="1"/>
      <x:c r="B41" s="1"/>
      <x:c r="C41" s="15" t="str">
        <x:v>Paid service variable cost / revenue - active</x:v>
      </x:c>
      <x:c r="D41" s="15" t="str">
        <x:v>rate</x:v>
      </x:c>
      <x:c r="E41" s="20" t="n">
        <x:f>IF(ISNUMBER(CHOOSE($D$4,E42,E43,E44)),CHOOSE($D$4,E42,E43,E44),"MISSING")</x:f>
        <x:v>0.3</x:v>
      </x:c>
      <x:c r="F41" s="20" t="n">
        <x:f>IF(ISNUMBER(CHOOSE($D$4,F42,F43,F44)),CHOOSE($D$4,F42,F43,F44),"MISSING")</x:f>
        <x:v>0.3</x:v>
      </x:c>
      <x:c r="G41" s="20" t="n">
        <x:f>IF(ISNUMBER(CHOOSE($D$4,G42,G43,G44)),CHOOSE($D$4,G42,G43,G44),"MISSING")</x:f>
        <x:v>0.3</x:v>
      </x:c>
      <x:c r="H41" s="20" t="n">
        <x:f>IF(ISNUMBER(CHOOSE($D$4,H42,H43,H44)),CHOOSE($D$4,H42,H43,H44),"MISSING")</x:f>
        <x:v>0.3</x:v>
      </x:c>
      <x:c r="I41" s="20" t="n">
        <x:f>IF(ISNUMBER(CHOOSE($D$4,I42,I43,I44)),CHOOSE($D$4,I42,I43,I44),"MISSING")</x:f>
        <x:v>0.3</x:v>
      </x:c>
      <x:c r="J41" s="20" t="n">
        <x:f>IF(ISNUMBER(CHOOSE($D$4,J42,J43,J44)),CHOOSE($D$4,J42,J43,J44),"MISSING")</x:f>
        <x:v>0.3</x:v>
      </x:c>
      <x:c r="K41" s="20" t="n">
        <x:f>IF(ISNUMBER(CHOOSE($D$4,K42,K43,K44)),CHOOSE($D$4,K42,K43,K44),"MISSING")</x:f>
        <x:v>0.3</x:v>
      </x:c>
      <x:c r="L41" s="20" t="n">
        <x:f>IF(ISNUMBER(CHOOSE($D$4,L42,L43,L44)),CHOOSE($D$4,L42,L43,L44),"MISSING")</x:f>
        <x:v>0.3</x:v>
      </x:c>
      <x:c r="M41" s="20" t="n">
        <x:f>IF(ISNUMBER(CHOOSE($D$4,M42,M43,M44)),CHOOSE($D$4,M42,M43,M44),"MISSING")</x:f>
        <x:v>0.3</x:v>
      </x:c>
      <x:c r="N41" s="20" t="n">
        <x:f>IF(ISNUMBER(CHOOSE($D$4,N42,N43,N44)),CHOOSE($D$4,N42,N43,N44),"MISSING")</x:f>
        <x:v>0.3</x:v>
      </x:c>
      <x:c r="O41" s="20" t="n">
        <x:f>IF(ISNUMBER(CHOOSE($D$4,O42,O43,O44)),CHOOSE($D$4,O42,O43,O44),"MISSING")</x:f>
        <x:v>0.3</x:v>
      </x:c>
      <x:c r="P41" s="20" t="n">
        <x:f>IF(ISNUMBER(CHOOSE($D$4,P42,P43,P44)),CHOOSE($D$4,P42,P43,P44),"MISSING")</x:f>
        <x:v>0.3</x:v>
      </x:c>
      <x:c r="Q41" s="20" t="n">
        <x:f>IF(ISNUMBER(CHOOSE($D$4,Q42,Q43,Q44)),CHOOSE($D$4,Q42,Q43,Q44),"MISSING")</x:f>
        <x:v>0.3</x:v>
      </x:c>
      <x:c r="R41" s="20" t="n">
        <x:f>IF(ISNUMBER(CHOOSE($D$4,R42,R43,R44)),CHOOSE($D$4,R42,R43,R44),"MISSING")</x:f>
        <x:v>0.3</x:v>
      </x:c>
      <x:c r="S41" s="20" t="n">
        <x:f>IF(ISNUMBER(CHOOSE($D$4,S42,S43,S44)),CHOOSE($D$4,S42,S43,S44),"MISSING")</x:f>
        <x:v>0.3</x:v>
      </x:c>
      <x:c r="T41" s="20" t="n">
        <x:f>IF(ISNUMBER(CHOOSE($D$4,T42,T43,T44)),CHOOSE($D$4,T42,T43,T44),"MISSING")</x:f>
        <x:v>0.3</x:v>
      </x:c>
      <x:c r="U41" s="20" t="n">
        <x:f>IF(ISNUMBER(CHOOSE($D$4,U42,U43,U44)),CHOOSE($D$4,U42,U43,U44),"MISSING")</x:f>
        <x:v>0.3</x:v>
      </x:c>
      <x:c r="V41" s="20" t="n">
        <x:f>IF(ISNUMBER(CHOOSE($D$4,V42,V43,V44)),CHOOSE($D$4,V42,V43,V44),"MISSING")</x:f>
        <x:v>0.3</x:v>
      </x:c>
      <x:c r="W41" s="20" t="n">
        <x:f>IF(ISNUMBER(CHOOSE($D$4,W42,W43,W44)),CHOOSE($D$4,W42,W43,W44),"MISSING")</x:f>
        <x:v>0.3</x:v>
      </x:c>
      <x:c r="X41" s="20" t="n">
        <x:f>IF(ISNUMBER(CHOOSE($D$4,X42,X43,X44)),CHOOSE($D$4,X42,X43,X44),"MISSING")</x:f>
        <x:v>0.3</x:v>
      </x:c>
      <x:c r="Y41" s="20" t="n">
        <x:f>IF(ISNUMBER(CHOOSE($D$4,Y42,Y43,Y44)),CHOOSE($D$4,Y42,Y43,Y44),"MISSING")</x:f>
        <x:v>0.3</x:v>
      </x:c>
      <x:c r="Z41" s="20" t="n">
        <x:f>IF(ISNUMBER(CHOOSE($D$4,Z42,Z43,Z44)),CHOOSE($D$4,Z42,Z43,Z44),"MISSING")</x:f>
        <x:v>0.3</x:v>
      </x:c>
      <x:c r="AA41" s="20" t="n">
        <x:f>IF(ISNUMBER(CHOOSE($D$4,AA42,AA43,AA44)),CHOOSE($D$4,AA42,AA43,AA44),"MISSING")</x:f>
        <x:v>0.3</x:v>
      </x:c>
      <x:c r="AB41" s="20" t="n">
        <x:f>IF(ISNUMBER(CHOOSE($D$4,AB42,AB43,AB44)),CHOOSE($D$4,AB42,AB43,AB44),"MISSING")</x:f>
        <x:v>0.3</x:v>
      </x:c>
      <x:c r="AC41" s="20" t="n">
        <x:f>IF(ISNUMBER(CHOOSE($D$4,AC42,AC43,AC44)),CHOOSE($D$4,AC42,AC43,AC44),"MISSING")</x:f>
        <x:v>0.3</x:v>
      </x:c>
      <x:c r="AD41" s="20" t="n">
        <x:f>IF(ISNUMBER(CHOOSE($D$4,AD42,AD43,AD44)),CHOOSE($D$4,AD42,AD43,AD44),"MISSING")</x:f>
        <x:v>0.3</x:v>
      </x:c>
      <x:c r="AE41" s="20" t="n">
        <x:f>IF(ISNUMBER(CHOOSE($D$4,AE42,AE43,AE44)),CHOOSE($D$4,AE42,AE43,AE44),"MISSING")</x:f>
        <x:v>0.3</x:v>
      </x:c>
      <x:c r="AF41" s="20" t="n">
        <x:f>IF(ISNUMBER(CHOOSE($D$4,AF42,AF43,AF44)),CHOOSE($D$4,AF42,AF43,AF44),"MISSING")</x:f>
        <x:v>0.3</x:v>
      </x:c>
      <x:c r="AG41" s="20" t="n">
        <x:f>IF(ISNUMBER(CHOOSE($D$4,AG42,AG43,AG44)),CHOOSE($D$4,AG42,AG43,AG44),"MISSING")</x:f>
        <x:v>0.3</x:v>
      </x:c>
      <x:c r="AH41" s="20" t="n">
        <x:f>IF(ISNUMBER(CHOOSE($D$4,AH42,AH43,AH44)),CHOOSE($D$4,AH42,AH43,AH44),"MISSING")</x:f>
        <x:v>0.3</x:v>
      </x:c>
      <x:c r="AI41" s="20" t="n">
        <x:f>IF(ISNUMBER(CHOOSE($D$4,AI42,AI43,AI44)),CHOOSE($D$4,AI42,AI43,AI44),"MISSING")</x:f>
        <x:v>0.3</x:v>
      </x:c>
      <x:c r="AJ41" s="20" t="n">
        <x:f>IF(ISNUMBER(CHOOSE($D$4,AJ42,AJ43,AJ44)),CHOOSE($D$4,AJ42,AJ43,AJ44),"MISSING")</x:f>
        <x:v>0.3</x:v>
      </x:c>
      <x:c r="AK41" s="20" t="n">
        <x:f>IF(ISNUMBER(CHOOSE($D$4,AK42,AK43,AK44)),CHOOSE($D$4,AK42,AK43,AK44),"MISSING")</x:f>
        <x:v>0.3</x:v>
      </x:c>
      <x:c r="AL41" s="20" t="n">
        <x:f>IF(ISNUMBER(CHOOSE($D$4,AL42,AL43,AL44)),CHOOSE($D$4,AL42,AL43,AL44),"MISSING")</x:f>
        <x:v>0.3</x:v>
      </x:c>
      <x:c r="AM41" s="20" t="n">
        <x:f>IF(ISNUMBER(CHOOSE($D$4,AM42,AM43,AM44)),CHOOSE($D$4,AM42,AM43,AM44),"MISSING")</x:f>
        <x:v>0.3</x:v>
      </x:c>
      <x:c r="AN41" s="20" t="n">
        <x:f>IF(ISNUMBER(CHOOSE($D$4,AN42,AN43,AN44)),CHOOSE($D$4,AN42,AN43,AN44),"MISSING")</x:f>
        <x:v>0.3</x:v>
      </x:c>
    </x:row>
    <x:row r="42" ht="22" customHeight="1">
      <x:c r="A42" s="1"/>
      <x:c r="B42" s="1"/>
      <x:c r="C42" s="1" t="str">
        <x:v>Downside</x:v>
      </x:c>
      <x:c r="D42" s="1"/>
      <x:c r="E42" s="21" t="n">
        <x:v>0.38</x:v>
      </x:c>
      <x:c r="F42" s="21" t="n">
        <x:v>0.38</x:v>
      </x:c>
      <x:c r="G42" s="21" t="n">
        <x:v>0.38</x:v>
      </x:c>
      <x:c r="H42" s="21" t="n">
        <x:v>0.38</x:v>
      </x:c>
      <x:c r="I42" s="21" t="n">
        <x:v>0.38</x:v>
      </x:c>
      <x:c r="J42" s="21" t="n">
        <x:v>0.38</x:v>
      </x:c>
      <x:c r="K42" s="21" t="n">
        <x:v>0.38</x:v>
      </x:c>
      <x:c r="L42" s="21" t="n">
        <x:v>0.38</x:v>
      </x:c>
      <x:c r="M42" s="21" t="n">
        <x:v>0.38</x:v>
      </x:c>
      <x:c r="N42" s="21" t="n">
        <x:v>0.38</x:v>
      </x:c>
      <x:c r="O42" s="21" t="n">
        <x:v>0.38</x:v>
      </x:c>
      <x:c r="P42" s="21" t="n">
        <x:v>0.38</x:v>
      </x:c>
      <x:c r="Q42" s="21" t="n">
        <x:v>0.38</x:v>
      </x:c>
      <x:c r="R42" s="21" t="n">
        <x:v>0.38</x:v>
      </x:c>
      <x:c r="S42" s="21" t="n">
        <x:v>0.38</x:v>
      </x:c>
      <x:c r="T42" s="21" t="n">
        <x:v>0.38</x:v>
      </x:c>
      <x:c r="U42" s="21" t="n">
        <x:v>0.38</x:v>
      </x:c>
      <x:c r="V42" s="21" t="n">
        <x:v>0.38</x:v>
      </x:c>
      <x:c r="W42" s="21" t="n">
        <x:v>0.38</x:v>
      </x:c>
      <x:c r="X42" s="21" t="n">
        <x:v>0.38</x:v>
      </x:c>
      <x:c r="Y42" s="21" t="n">
        <x:v>0.38</x:v>
      </x:c>
      <x:c r="Z42" s="21" t="n">
        <x:v>0.38</x:v>
      </x:c>
      <x:c r="AA42" s="21" t="n">
        <x:v>0.38</x:v>
      </x:c>
      <x:c r="AB42" s="21" t="n">
        <x:v>0.38</x:v>
      </x:c>
      <x:c r="AC42" s="21" t="n">
        <x:v>0.38</x:v>
      </x:c>
      <x:c r="AD42" s="21" t="n">
        <x:v>0.38</x:v>
      </x:c>
      <x:c r="AE42" s="21" t="n">
        <x:v>0.38</x:v>
      </x:c>
      <x:c r="AF42" s="21" t="n">
        <x:v>0.38</x:v>
      </x:c>
      <x:c r="AG42" s="21" t="n">
        <x:v>0.38</x:v>
      </x:c>
      <x:c r="AH42" s="21" t="n">
        <x:v>0.38</x:v>
      </x:c>
      <x:c r="AI42" s="21" t="n">
        <x:v>0.38</x:v>
      </x:c>
      <x:c r="AJ42" s="21" t="n">
        <x:v>0.38</x:v>
      </x:c>
      <x:c r="AK42" s="21" t="n">
        <x:v>0.38</x:v>
      </x:c>
      <x:c r="AL42" s="21" t="n">
        <x:v>0.38</x:v>
      </x:c>
      <x:c r="AM42" s="21" t="n">
        <x:v>0.38</x:v>
      </x:c>
      <x:c r="AN42" s="21" t="n">
        <x:v>0.38</x:v>
      </x:c>
    </x:row>
    <x:row r="43" ht="22" customHeight="1">
      <x:c r="A43" s="1"/>
      <x:c r="B43" s="1"/>
      <x:c r="C43" s="1" t="str">
        <x:v>Base</x:v>
      </x:c>
      <x:c r="D43" s="1"/>
      <x:c r="E43" s="21" t="n">
        <x:v>0.3</x:v>
      </x:c>
      <x:c r="F43" s="21" t="n">
        <x:v>0.3</x:v>
      </x:c>
      <x:c r="G43" s="21" t="n">
        <x:v>0.3</x:v>
      </x:c>
      <x:c r="H43" s="21" t="n">
        <x:v>0.3</x:v>
      </x:c>
      <x:c r="I43" s="21" t="n">
        <x:v>0.3</x:v>
      </x:c>
      <x:c r="J43" s="21" t="n">
        <x:v>0.3</x:v>
      </x:c>
      <x:c r="K43" s="21" t="n">
        <x:v>0.3</x:v>
      </x:c>
      <x:c r="L43" s="21" t="n">
        <x:v>0.3</x:v>
      </x:c>
      <x:c r="M43" s="21" t="n">
        <x:v>0.3</x:v>
      </x:c>
      <x:c r="N43" s="21" t="n">
        <x:v>0.3</x:v>
      </x:c>
      <x:c r="O43" s="21" t="n">
        <x:v>0.3</x:v>
      </x:c>
      <x:c r="P43" s="21" t="n">
        <x:v>0.3</x:v>
      </x:c>
      <x:c r="Q43" s="21" t="n">
        <x:v>0.3</x:v>
      </x:c>
      <x:c r="R43" s="21" t="n">
        <x:v>0.3</x:v>
      </x:c>
      <x:c r="S43" s="21" t="n">
        <x:v>0.3</x:v>
      </x:c>
      <x:c r="T43" s="21" t="n">
        <x:v>0.3</x:v>
      </x:c>
      <x:c r="U43" s="21" t="n">
        <x:v>0.3</x:v>
      </x:c>
      <x:c r="V43" s="21" t="n">
        <x:v>0.3</x:v>
      </x:c>
      <x:c r="W43" s="21" t="n">
        <x:v>0.3</x:v>
      </x:c>
      <x:c r="X43" s="21" t="n">
        <x:v>0.3</x:v>
      </x:c>
      <x:c r="Y43" s="21" t="n">
        <x:v>0.3</x:v>
      </x:c>
      <x:c r="Z43" s="21" t="n">
        <x:v>0.3</x:v>
      </x:c>
      <x:c r="AA43" s="21" t="n">
        <x:v>0.3</x:v>
      </x:c>
      <x:c r="AB43" s="21" t="n">
        <x:v>0.3</x:v>
      </x:c>
      <x:c r="AC43" s="21" t="n">
        <x:v>0.3</x:v>
      </x:c>
      <x:c r="AD43" s="21" t="n">
        <x:v>0.3</x:v>
      </x:c>
      <x:c r="AE43" s="21" t="n">
        <x:v>0.3</x:v>
      </x:c>
      <x:c r="AF43" s="21" t="n">
        <x:v>0.3</x:v>
      </x:c>
      <x:c r="AG43" s="21" t="n">
        <x:v>0.3</x:v>
      </x:c>
      <x:c r="AH43" s="21" t="n">
        <x:v>0.3</x:v>
      </x:c>
      <x:c r="AI43" s="21" t="n">
        <x:v>0.3</x:v>
      </x:c>
      <x:c r="AJ43" s="21" t="n">
        <x:v>0.3</x:v>
      </x:c>
      <x:c r="AK43" s="21" t="n">
        <x:v>0.3</x:v>
      </x:c>
      <x:c r="AL43" s="21" t="n">
        <x:v>0.3</x:v>
      </x:c>
      <x:c r="AM43" s="21" t="n">
        <x:v>0.3</x:v>
      </x:c>
      <x:c r="AN43" s="21" t="n">
        <x:v>0.3</x:v>
      </x:c>
    </x:row>
    <x:row r="44" ht="22" customHeight="1">
      <x:c r="A44" s="1"/>
      <x:c r="B44" s="1"/>
      <x:c r="C44" s="1" t="str">
        <x:v>Upside</x:v>
      </x:c>
      <x:c r="D44" s="1"/>
      <x:c r="E44" s="21" t="n">
        <x:v>0.26</x:v>
      </x:c>
      <x:c r="F44" s="21" t="n">
        <x:v>0.26</x:v>
      </x:c>
      <x:c r="G44" s="21" t="n">
        <x:v>0.26</x:v>
      </x:c>
      <x:c r="H44" s="21" t="n">
        <x:v>0.26</x:v>
      </x:c>
      <x:c r="I44" s="21" t="n">
        <x:v>0.26</x:v>
      </x:c>
      <x:c r="J44" s="21" t="n">
        <x:v>0.26</x:v>
      </x:c>
      <x:c r="K44" s="21" t="n">
        <x:v>0.26</x:v>
      </x:c>
      <x:c r="L44" s="21" t="n">
        <x:v>0.26</x:v>
      </x:c>
      <x:c r="M44" s="21" t="n">
        <x:v>0.26</x:v>
      </x:c>
      <x:c r="N44" s="21" t="n">
        <x:v>0.26</x:v>
      </x:c>
      <x:c r="O44" s="21" t="n">
        <x:v>0.26</x:v>
      </x:c>
      <x:c r="P44" s="21" t="n">
        <x:v>0.26</x:v>
      </x:c>
      <x:c r="Q44" s="21" t="n">
        <x:v>0.26</x:v>
      </x:c>
      <x:c r="R44" s="21" t="n">
        <x:v>0.26</x:v>
      </x:c>
      <x:c r="S44" s="21" t="n">
        <x:v>0.26</x:v>
      </x:c>
      <x:c r="T44" s="21" t="n">
        <x:v>0.26</x:v>
      </x:c>
      <x:c r="U44" s="21" t="n">
        <x:v>0.26</x:v>
      </x:c>
      <x:c r="V44" s="21" t="n">
        <x:v>0.26</x:v>
      </x:c>
      <x:c r="W44" s="21" t="n">
        <x:v>0.26</x:v>
      </x:c>
      <x:c r="X44" s="21" t="n">
        <x:v>0.26</x:v>
      </x:c>
      <x:c r="Y44" s="21" t="n">
        <x:v>0.26</x:v>
      </x:c>
      <x:c r="Z44" s="21" t="n">
        <x:v>0.26</x:v>
      </x:c>
      <x:c r="AA44" s="21" t="n">
        <x:v>0.26</x:v>
      </x:c>
      <x:c r="AB44" s="21" t="n">
        <x:v>0.26</x:v>
      </x:c>
      <x:c r="AC44" s="21" t="n">
        <x:v>0.26</x:v>
      </x:c>
      <x:c r="AD44" s="21" t="n">
        <x:v>0.26</x:v>
      </x:c>
      <x:c r="AE44" s="21" t="n">
        <x:v>0.26</x:v>
      </x:c>
      <x:c r="AF44" s="21" t="n">
        <x:v>0.26</x:v>
      </x:c>
      <x:c r="AG44" s="21" t="n">
        <x:v>0.26</x:v>
      </x:c>
      <x:c r="AH44" s="21" t="n">
        <x:v>0.26</x:v>
      </x:c>
      <x:c r="AI44" s="21" t="n">
        <x:v>0.26</x:v>
      </x:c>
      <x:c r="AJ44" s="21" t="n">
        <x:v>0.26</x:v>
      </x:c>
      <x:c r="AK44" s="21" t="n">
        <x:v>0.26</x:v>
      </x:c>
      <x:c r="AL44" s="21" t="n">
        <x:v>0.26</x:v>
      </x:c>
      <x:c r="AM44" s="21" t="n">
        <x:v>0.26</x:v>
      </x:c>
      <x:c r="AN44" s="21" t="n">
        <x:v>0.26</x:v>
      </x:c>
    </x:row>
    <x:row r="45" ht="22" customHeight="1">
      <x:c r="A45" s="1"/>
      <x:c r="B45" s="1"/>
      <x:c r="C45" s="15" t="str">
        <x:v>Refund and collection loss / revenue - active</x:v>
      </x:c>
      <x:c r="D45" s="15" t="str">
        <x:v>rate</x:v>
      </x:c>
      <x:c r="E45" s="20" t="n">
        <x:f>IF(ISNUMBER(CHOOSE($D$4,E46,E47,E48)),CHOOSE($D$4,E46,E47,E48),"MISSING")</x:f>
        <x:v>0.02</x:v>
      </x:c>
      <x:c r="F45" s="20" t="n">
        <x:f>IF(ISNUMBER(CHOOSE($D$4,F46,F47,F48)),CHOOSE($D$4,F46,F47,F48),"MISSING")</x:f>
        <x:v>0.02</x:v>
      </x:c>
      <x:c r="G45" s="20" t="n">
        <x:f>IF(ISNUMBER(CHOOSE($D$4,G46,G47,G48)),CHOOSE($D$4,G46,G47,G48),"MISSING")</x:f>
        <x:v>0.02</x:v>
      </x:c>
      <x:c r="H45" s="20" t="n">
        <x:f>IF(ISNUMBER(CHOOSE($D$4,H46,H47,H48)),CHOOSE($D$4,H46,H47,H48),"MISSING")</x:f>
        <x:v>0.02</x:v>
      </x:c>
      <x:c r="I45" s="20" t="n">
        <x:f>IF(ISNUMBER(CHOOSE($D$4,I46,I47,I48)),CHOOSE($D$4,I46,I47,I48),"MISSING")</x:f>
        <x:v>0.02</x:v>
      </x:c>
      <x:c r="J45" s="20" t="n">
        <x:f>IF(ISNUMBER(CHOOSE($D$4,J46,J47,J48)),CHOOSE($D$4,J46,J47,J48),"MISSING")</x:f>
        <x:v>0.02</x:v>
      </x:c>
      <x:c r="K45" s="20" t="n">
        <x:f>IF(ISNUMBER(CHOOSE($D$4,K46,K47,K48)),CHOOSE($D$4,K46,K47,K48),"MISSING")</x:f>
        <x:v>0.02</x:v>
      </x:c>
      <x:c r="L45" s="20" t="n">
        <x:f>IF(ISNUMBER(CHOOSE($D$4,L46,L47,L48)),CHOOSE($D$4,L46,L47,L48),"MISSING")</x:f>
        <x:v>0.02</x:v>
      </x:c>
      <x:c r="M45" s="20" t="n">
        <x:f>IF(ISNUMBER(CHOOSE($D$4,M46,M47,M48)),CHOOSE($D$4,M46,M47,M48),"MISSING")</x:f>
        <x:v>0.02</x:v>
      </x:c>
      <x:c r="N45" s="20" t="n">
        <x:f>IF(ISNUMBER(CHOOSE($D$4,N46,N47,N48)),CHOOSE($D$4,N46,N47,N48),"MISSING")</x:f>
        <x:v>0.02</x:v>
      </x:c>
      <x:c r="O45" s="20" t="n">
        <x:f>IF(ISNUMBER(CHOOSE($D$4,O46,O47,O48)),CHOOSE($D$4,O46,O47,O48),"MISSING")</x:f>
        <x:v>0.02</x:v>
      </x:c>
      <x:c r="P45" s="20" t="n">
        <x:f>IF(ISNUMBER(CHOOSE($D$4,P46,P47,P48)),CHOOSE($D$4,P46,P47,P48),"MISSING")</x:f>
        <x:v>0.02</x:v>
      </x:c>
      <x:c r="Q45" s="20" t="n">
        <x:f>IF(ISNUMBER(CHOOSE($D$4,Q46,Q47,Q48)),CHOOSE($D$4,Q46,Q47,Q48),"MISSING")</x:f>
        <x:v>0.02</x:v>
      </x:c>
      <x:c r="R45" s="20" t="n">
        <x:f>IF(ISNUMBER(CHOOSE($D$4,R46,R47,R48)),CHOOSE($D$4,R46,R47,R48),"MISSING")</x:f>
        <x:v>0.02</x:v>
      </x:c>
      <x:c r="S45" s="20" t="n">
        <x:f>IF(ISNUMBER(CHOOSE($D$4,S46,S47,S48)),CHOOSE($D$4,S46,S47,S48),"MISSING")</x:f>
        <x:v>0.02</x:v>
      </x:c>
      <x:c r="T45" s="20" t="n">
        <x:f>IF(ISNUMBER(CHOOSE($D$4,T46,T47,T48)),CHOOSE($D$4,T46,T47,T48),"MISSING")</x:f>
        <x:v>0.02</x:v>
      </x:c>
      <x:c r="U45" s="20" t="n">
        <x:f>IF(ISNUMBER(CHOOSE($D$4,U46,U47,U48)),CHOOSE($D$4,U46,U47,U48),"MISSING")</x:f>
        <x:v>0.02</x:v>
      </x:c>
      <x:c r="V45" s="20" t="n">
        <x:f>IF(ISNUMBER(CHOOSE($D$4,V46,V47,V48)),CHOOSE($D$4,V46,V47,V48),"MISSING")</x:f>
        <x:v>0.02</x:v>
      </x:c>
      <x:c r="W45" s="20" t="n">
        <x:f>IF(ISNUMBER(CHOOSE($D$4,W46,W47,W48)),CHOOSE($D$4,W46,W47,W48),"MISSING")</x:f>
        <x:v>0.02</x:v>
      </x:c>
      <x:c r="X45" s="20" t="n">
        <x:f>IF(ISNUMBER(CHOOSE($D$4,X46,X47,X48)),CHOOSE($D$4,X46,X47,X48),"MISSING")</x:f>
        <x:v>0.02</x:v>
      </x:c>
      <x:c r="Y45" s="20" t="n">
        <x:f>IF(ISNUMBER(CHOOSE($D$4,Y46,Y47,Y48)),CHOOSE($D$4,Y46,Y47,Y48),"MISSING")</x:f>
        <x:v>0.02</x:v>
      </x:c>
      <x:c r="Z45" s="20" t="n">
        <x:f>IF(ISNUMBER(CHOOSE($D$4,Z46,Z47,Z48)),CHOOSE($D$4,Z46,Z47,Z48),"MISSING")</x:f>
        <x:v>0.02</x:v>
      </x:c>
      <x:c r="AA45" s="20" t="n">
        <x:f>IF(ISNUMBER(CHOOSE($D$4,AA46,AA47,AA48)),CHOOSE($D$4,AA46,AA47,AA48),"MISSING")</x:f>
        <x:v>0.02</x:v>
      </x:c>
      <x:c r="AB45" s="20" t="n">
        <x:f>IF(ISNUMBER(CHOOSE($D$4,AB46,AB47,AB48)),CHOOSE($D$4,AB46,AB47,AB48),"MISSING")</x:f>
        <x:v>0.02</x:v>
      </x:c>
      <x:c r="AC45" s="20" t="n">
        <x:f>IF(ISNUMBER(CHOOSE($D$4,AC46,AC47,AC48)),CHOOSE($D$4,AC46,AC47,AC48),"MISSING")</x:f>
        <x:v>0.02</x:v>
      </x:c>
      <x:c r="AD45" s="20" t="n">
        <x:f>IF(ISNUMBER(CHOOSE($D$4,AD46,AD47,AD48)),CHOOSE($D$4,AD46,AD47,AD48),"MISSING")</x:f>
        <x:v>0.02</x:v>
      </x:c>
      <x:c r="AE45" s="20" t="n">
        <x:f>IF(ISNUMBER(CHOOSE($D$4,AE46,AE47,AE48)),CHOOSE($D$4,AE46,AE47,AE48),"MISSING")</x:f>
        <x:v>0.02</x:v>
      </x:c>
      <x:c r="AF45" s="20" t="n">
        <x:f>IF(ISNUMBER(CHOOSE($D$4,AF46,AF47,AF48)),CHOOSE($D$4,AF46,AF47,AF48),"MISSING")</x:f>
        <x:v>0.02</x:v>
      </x:c>
      <x:c r="AG45" s="20" t="n">
        <x:f>IF(ISNUMBER(CHOOSE($D$4,AG46,AG47,AG48)),CHOOSE($D$4,AG46,AG47,AG48),"MISSING")</x:f>
        <x:v>0.02</x:v>
      </x:c>
      <x:c r="AH45" s="20" t="n">
        <x:f>IF(ISNUMBER(CHOOSE($D$4,AH46,AH47,AH48)),CHOOSE($D$4,AH46,AH47,AH48),"MISSING")</x:f>
        <x:v>0.02</x:v>
      </x:c>
      <x:c r="AI45" s="20" t="n">
        <x:f>IF(ISNUMBER(CHOOSE($D$4,AI46,AI47,AI48)),CHOOSE($D$4,AI46,AI47,AI48),"MISSING")</x:f>
        <x:v>0.02</x:v>
      </x:c>
      <x:c r="AJ45" s="20" t="n">
        <x:f>IF(ISNUMBER(CHOOSE($D$4,AJ46,AJ47,AJ48)),CHOOSE($D$4,AJ46,AJ47,AJ48),"MISSING")</x:f>
        <x:v>0.02</x:v>
      </x:c>
      <x:c r="AK45" s="20" t="n">
        <x:f>IF(ISNUMBER(CHOOSE($D$4,AK46,AK47,AK48)),CHOOSE($D$4,AK46,AK47,AK48),"MISSING")</x:f>
        <x:v>0.02</x:v>
      </x:c>
      <x:c r="AL45" s="20" t="n">
        <x:f>IF(ISNUMBER(CHOOSE($D$4,AL46,AL47,AL48)),CHOOSE($D$4,AL46,AL47,AL48),"MISSING")</x:f>
        <x:v>0.02</x:v>
      </x:c>
      <x:c r="AM45" s="20" t="n">
        <x:f>IF(ISNUMBER(CHOOSE($D$4,AM46,AM47,AM48)),CHOOSE($D$4,AM46,AM47,AM48),"MISSING")</x:f>
        <x:v>0.02</x:v>
      </x:c>
      <x:c r="AN45" s="20" t="n">
        <x:f>IF(ISNUMBER(CHOOSE($D$4,AN46,AN47,AN48)),CHOOSE($D$4,AN46,AN47,AN48),"MISSING")</x:f>
        <x:v>0.02</x:v>
      </x:c>
    </x:row>
    <x:row r="46" ht="22" customHeight="1">
      <x:c r="A46" s="1"/>
      <x:c r="B46" s="1"/>
      <x:c r="C46" s="1" t="str">
        <x:v>Downside</x:v>
      </x:c>
      <x:c r="D46" s="1"/>
      <x:c r="E46" s="21" t="n">
        <x:v>0.03</x:v>
      </x:c>
      <x:c r="F46" s="21" t="n">
        <x:v>0.03</x:v>
      </x:c>
      <x:c r="G46" s="21" t="n">
        <x:v>0.03</x:v>
      </x:c>
      <x:c r="H46" s="21" t="n">
        <x:v>0.03</x:v>
      </x:c>
      <x:c r="I46" s="21" t="n">
        <x:v>0.03</x:v>
      </x:c>
      <x:c r="J46" s="21" t="n">
        <x:v>0.03</x:v>
      </x:c>
      <x:c r="K46" s="21" t="n">
        <x:v>0.03</x:v>
      </x:c>
      <x:c r="L46" s="21" t="n">
        <x:v>0.03</x:v>
      </x:c>
      <x:c r="M46" s="21" t="n">
        <x:v>0.03</x:v>
      </x:c>
      <x:c r="N46" s="21" t="n">
        <x:v>0.03</x:v>
      </x:c>
      <x:c r="O46" s="21" t="n">
        <x:v>0.03</x:v>
      </x:c>
      <x:c r="P46" s="21" t="n">
        <x:v>0.03</x:v>
      </x:c>
      <x:c r="Q46" s="21" t="n">
        <x:v>0.03</x:v>
      </x:c>
      <x:c r="R46" s="21" t="n">
        <x:v>0.03</x:v>
      </x:c>
      <x:c r="S46" s="21" t="n">
        <x:v>0.03</x:v>
      </x:c>
      <x:c r="T46" s="21" t="n">
        <x:v>0.03</x:v>
      </x:c>
      <x:c r="U46" s="21" t="n">
        <x:v>0.03</x:v>
      </x:c>
      <x:c r="V46" s="21" t="n">
        <x:v>0.03</x:v>
      </x:c>
      <x:c r="W46" s="21" t="n">
        <x:v>0.03</x:v>
      </x:c>
      <x:c r="X46" s="21" t="n">
        <x:v>0.03</x:v>
      </x:c>
      <x:c r="Y46" s="21" t="n">
        <x:v>0.03</x:v>
      </x:c>
      <x:c r="Z46" s="21" t="n">
        <x:v>0.03</x:v>
      </x:c>
      <x:c r="AA46" s="21" t="n">
        <x:v>0.03</x:v>
      </x:c>
      <x:c r="AB46" s="21" t="n">
        <x:v>0.03</x:v>
      </x:c>
      <x:c r="AC46" s="21" t="n">
        <x:v>0.03</x:v>
      </x:c>
      <x:c r="AD46" s="21" t="n">
        <x:v>0.03</x:v>
      </x:c>
      <x:c r="AE46" s="21" t="n">
        <x:v>0.03</x:v>
      </x:c>
      <x:c r="AF46" s="21" t="n">
        <x:v>0.03</x:v>
      </x:c>
      <x:c r="AG46" s="21" t="n">
        <x:v>0.03</x:v>
      </x:c>
      <x:c r="AH46" s="21" t="n">
        <x:v>0.03</x:v>
      </x:c>
      <x:c r="AI46" s="21" t="n">
        <x:v>0.03</x:v>
      </x:c>
      <x:c r="AJ46" s="21" t="n">
        <x:v>0.03</x:v>
      </x:c>
      <x:c r="AK46" s="21" t="n">
        <x:v>0.03</x:v>
      </x:c>
      <x:c r="AL46" s="21" t="n">
        <x:v>0.03</x:v>
      </x:c>
      <x:c r="AM46" s="21" t="n">
        <x:v>0.03</x:v>
      </x:c>
      <x:c r="AN46" s="21" t="n">
        <x:v>0.03</x:v>
      </x:c>
    </x:row>
    <x:row r="47" ht="22" customHeight="1">
      <x:c r="A47" s="1"/>
      <x:c r="B47" s="1"/>
      <x:c r="C47" s="1" t="str">
        <x:v>Base</x:v>
      </x:c>
      <x:c r="D47" s="1"/>
      <x:c r="E47" s="21" t="n">
        <x:v>0.02</x:v>
      </x:c>
      <x:c r="F47" s="21" t="n">
        <x:v>0.02</x:v>
      </x:c>
      <x:c r="G47" s="21" t="n">
        <x:v>0.02</x:v>
      </x:c>
      <x:c r="H47" s="21" t="n">
        <x:v>0.02</x:v>
      </x:c>
      <x:c r="I47" s="21" t="n">
        <x:v>0.02</x:v>
      </x:c>
      <x:c r="J47" s="21" t="n">
        <x:v>0.02</x:v>
      </x:c>
      <x:c r="K47" s="21" t="n">
        <x:v>0.02</x:v>
      </x:c>
      <x:c r="L47" s="21" t="n">
        <x:v>0.02</x:v>
      </x:c>
      <x:c r="M47" s="21" t="n">
        <x:v>0.02</x:v>
      </x:c>
      <x:c r="N47" s="21" t="n">
        <x:v>0.02</x:v>
      </x:c>
      <x:c r="O47" s="21" t="n">
        <x:v>0.02</x:v>
      </x:c>
      <x:c r="P47" s="21" t="n">
        <x:v>0.02</x:v>
      </x:c>
      <x:c r="Q47" s="21" t="n">
        <x:v>0.02</x:v>
      </x:c>
      <x:c r="R47" s="21" t="n">
        <x:v>0.02</x:v>
      </x:c>
      <x:c r="S47" s="21" t="n">
        <x:v>0.02</x:v>
      </x:c>
      <x:c r="T47" s="21" t="n">
        <x:v>0.02</x:v>
      </x:c>
      <x:c r="U47" s="21" t="n">
        <x:v>0.02</x:v>
      </x:c>
      <x:c r="V47" s="21" t="n">
        <x:v>0.02</x:v>
      </x:c>
      <x:c r="W47" s="21" t="n">
        <x:v>0.02</x:v>
      </x:c>
      <x:c r="X47" s="21" t="n">
        <x:v>0.02</x:v>
      </x:c>
      <x:c r="Y47" s="21" t="n">
        <x:v>0.02</x:v>
      </x:c>
      <x:c r="Z47" s="21" t="n">
        <x:v>0.02</x:v>
      </x:c>
      <x:c r="AA47" s="21" t="n">
        <x:v>0.02</x:v>
      </x:c>
      <x:c r="AB47" s="21" t="n">
        <x:v>0.02</x:v>
      </x:c>
      <x:c r="AC47" s="21" t="n">
        <x:v>0.02</x:v>
      </x:c>
      <x:c r="AD47" s="21" t="n">
        <x:v>0.02</x:v>
      </x:c>
      <x:c r="AE47" s="21" t="n">
        <x:v>0.02</x:v>
      </x:c>
      <x:c r="AF47" s="21" t="n">
        <x:v>0.02</x:v>
      </x:c>
      <x:c r="AG47" s="21" t="n">
        <x:v>0.02</x:v>
      </x:c>
      <x:c r="AH47" s="21" t="n">
        <x:v>0.02</x:v>
      </x:c>
      <x:c r="AI47" s="21" t="n">
        <x:v>0.02</x:v>
      </x:c>
      <x:c r="AJ47" s="21" t="n">
        <x:v>0.02</x:v>
      </x:c>
      <x:c r="AK47" s="21" t="n">
        <x:v>0.02</x:v>
      </x:c>
      <x:c r="AL47" s="21" t="n">
        <x:v>0.02</x:v>
      </x:c>
      <x:c r="AM47" s="21" t="n">
        <x:v>0.02</x:v>
      </x:c>
      <x:c r="AN47" s="21" t="n">
        <x:v>0.02</x:v>
      </x:c>
    </x:row>
    <x:row r="48" ht="22" customHeight="1">
      <x:c r="A48" s="1"/>
      <x:c r="B48" s="1"/>
      <x:c r="C48" s="1" t="str">
        <x:v>Upside</x:v>
      </x:c>
      <x:c r="D48" s="1"/>
      <x:c r="E48" s="21" t="n">
        <x:v>0.015</x:v>
      </x:c>
      <x:c r="F48" s="21" t="n">
        <x:v>0.015</x:v>
      </x:c>
      <x:c r="G48" s="21" t="n">
        <x:v>0.015</x:v>
      </x:c>
      <x:c r="H48" s="21" t="n">
        <x:v>0.015</x:v>
      </x:c>
      <x:c r="I48" s="21" t="n">
        <x:v>0.015</x:v>
      </x:c>
      <x:c r="J48" s="21" t="n">
        <x:v>0.015</x:v>
      </x:c>
      <x:c r="K48" s="21" t="n">
        <x:v>0.015</x:v>
      </x:c>
      <x:c r="L48" s="21" t="n">
        <x:v>0.015</x:v>
      </x:c>
      <x:c r="M48" s="21" t="n">
        <x:v>0.015</x:v>
      </x:c>
      <x:c r="N48" s="21" t="n">
        <x:v>0.015</x:v>
      </x:c>
      <x:c r="O48" s="21" t="n">
        <x:v>0.015</x:v>
      </x:c>
      <x:c r="P48" s="21" t="n">
        <x:v>0.015</x:v>
      </x:c>
      <x:c r="Q48" s="21" t="n">
        <x:v>0.015</x:v>
      </x:c>
      <x:c r="R48" s="21" t="n">
        <x:v>0.015</x:v>
      </x:c>
      <x:c r="S48" s="21" t="n">
        <x:v>0.015</x:v>
      </x:c>
      <x:c r="T48" s="21" t="n">
        <x:v>0.015</x:v>
      </x:c>
      <x:c r="U48" s="21" t="n">
        <x:v>0.015</x:v>
      </x:c>
      <x:c r="V48" s="21" t="n">
        <x:v>0.015</x:v>
      </x:c>
      <x:c r="W48" s="21" t="n">
        <x:v>0.015</x:v>
      </x:c>
      <x:c r="X48" s="21" t="n">
        <x:v>0.015</x:v>
      </x:c>
      <x:c r="Y48" s="21" t="n">
        <x:v>0.015</x:v>
      </x:c>
      <x:c r="Z48" s="21" t="n">
        <x:v>0.015</x:v>
      </x:c>
      <x:c r="AA48" s="21" t="n">
        <x:v>0.015</x:v>
      </x:c>
      <x:c r="AB48" s="21" t="n">
        <x:v>0.015</x:v>
      </x:c>
      <x:c r="AC48" s="21" t="n">
        <x:v>0.015</x:v>
      </x:c>
      <x:c r="AD48" s="21" t="n">
        <x:v>0.015</x:v>
      </x:c>
      <x:c r="AE48" s="21" t="n">
        <x:v>0.015</x:v>
      </x:c>
      <x:c r="AF48" s="21" t="n">
        <x:v>0.015</x:v>
      </x:c>
      <x:c r="AG48" s="21" t="n">
        <x:v>0.015</x:v>
      </x:c>
      <x:c r="AH48" s="21" t="n">
        <x:v>0.015</x:v>
      </x:c>
      <x:c r="AI48" s="21" t="n">
        <x:v>0.015</x:v>
      </x:c>
      <x:c r="AJ48" s="21" t="n">
        <x:v>0.015</x:v>
      </x:c>
      <x:c r="AK48" s="21" t="n">
        <x:v>0.015</x:v>
      </x:c>
      <x:c r="AL48" s="21" t="n">
        <x:v>0.015</x:v>
      </x:c>
      <x:c r="AM48" s="21" t="n">
        <x:v>0.015</x:v>
      </x:c>
      <x:c r="AN48" s="21" t="n">
        <x:v>0.015</x:v>
      </x:c>
    </x:row>
    <x:row r="49" ht="22" customHeight="1">
      <x:c r="A49" s="1"/>
      <x:c r="B49" s="1"/>
      <x:c r="C49" s="15" t="str">
        <x:v>Guest experience cost per visitor - active</x:v>
      </x:c>
      <x:c r="D49" s="15" t="str">
        <x:v>USD</x:v>
      </x:c>
      <x:c r="E49" s="22" t="n">
        <x:f>IF(ISNUMBER(CHOOSE($D$4,E50,E51,E52)),CHOOSE($D$4,E50,E51,E52),"MISSING")</x:f>
        <x:v>0.075</x:v>
      </x:c>
      <x:c r="F49" s="22" t="n">
        <x:f>IF(ISNUMBER(CHOOSE($D$4,F50,F51,F52)),CHOOSE($D$4,F50,F51,F52),"MISSING")</x:f>
        <x:v>0.075</x:v>
      </x:c>
      <x:c r="G49" s="22" t="n">
        <x:f>IF(ISNUMBER(CHOOSE($D$4,G50,G51,G52)),CHOOSE($D$4,G50,G51,G52),"MISSING")</x:f>
        <x:v>0.075</x:v>
      </x:c>
      <x:c r="H49" s="22" t="n">
        <x:f>IF(ISNUMBER(CHOOSE($D$4,H50,H51,H52)),CHOOSE($D$4,H50,H51,H52),"MISSING")</x:f>
        <x:v>0.075</x:v>
      </x:c>
      <x:c r="I49" s="22" t="n">
        <x:f>IF(ISNUMBER(CHOOSE($D$4,I50,I51,I52)),CHOOSE($D$4,I50,I51,I52),"MISSING")</x:f>
        <x:v>0.075</x:v>
      </x:c>
      <x:c r="J49" s="22" t="n">
        <x:f>IF(ISNUMBER(CHOOSE($D$4,J50,J51,J52)),CHOOSE($D$4,J50,J51,J52),"MISSING")</x:f>
        <x:v>0.075</x:v>
      </x:c>
      <x:c r="K49" s="22" t="n">
        <x:f>IF(ISNUMBER(CHOOSE($D$4,K50,K51,K52)),CHOOSE($D$4,K50,K51,K52),"MISSING")</x:f>
        <x:v>0.075</x:v>
      </x:c>
      <x:c r="L49" s="22" t="n">
        <x:f>IF(ISNUMBER(CHOOSE($D$4,L50,L51,L52)),CHOOSE($D$4,L50,L51,L52),"MISSING")</x:f>
        <x:v>0.075</x:v>
      </x:c>
      <x:c r="M49" s="22" t="n">
        <x:f>IF(ISNUMBER(CHOOSE($D$4,M50,M51,M52)),CHOOSE($D$4,M50,M51,M52),"MISSING")</x:f>
        <x:v>0.075</x:v>
      </x:c>
      <x:c r="N49" s="22" t="n">
        <x:f>IF(ISNUMBER(CHOOSE($D$4,N50,N51,N52)),CHOOSE($D$4,N50,N51,N52),"MISSING")</x:f>
        <x:v>0.075</x:v>
      </x:c>
      <x:c r="O49" s="22" t="n">
        <x:f>IF(ISNUMBER(CHOOSE($D$4,O50,O51,O52)),CHOOSE($D$4,O50,O51,O52),"MISSING")</x:f>
        <x:v>0.075</x:v>
      </x:c>
      <x:c r="P49" s="22" t="n">
        <x:f>IF(ISNUMBER(CHOOSE($D$4,P50,P51,P52)),CHOOSE($D$4,P50,P51,P52),"MISSING")</x:f>
        <x:v>0.075</x:v>
      </x:c>
      <x:c r="Q49" s="22" t="n">
        <x:f>IF(ISNUMBER(CHOOSE($D$4,Q50,Q51,Q52)),CHOOSE($D$4,Q50,Q51,Q52),"MISSING")</x:f>
        <x:v>0.075</x:v>
      </x:c>
      <x:c r="R49" s="22" t="n">
        <x:f>IF(ISNUMBER(CHOOSE($D$4,R50,R51,R52)),CHOOSE($D$4,R50,R51,R52),"MISSING")</x:f>
        <x:v>0.075</x:v>
      </x:c>
      <x:c r="S49" s="22" t="n">
        <x:f>IF(ISNUMBER(CHOOSE($D$4,S50,S51,S52)),CHOOSE($D$4,S50,S51,S52),"MISSING")</x:f>
        <x:v>0.075</x:v>
      </x:c>
      <x:c r="T49" s="22" t="n">
        <x:f>IF(ISNUMBER(CHOOSE($D$4,T50,T51,T52)),CHOOSE($D$4,T50,T51,T52),"MISSING")</x:f>
        <x:v>0.075</x:v>
      </x:c>
      <x:c r="U49" s="22" t="n">
        <x:f>IF(ISNUMBER(CHOOSE($D$4,U50,U51,U52)),CHOOSE($D$4,U50,U51,U52),"MISSING")</x:f>
        <x:v>0.075</x:v>
      </x:c>
      <x:c r="V49" s="22" t="n">
        <x:f>IF(ISNUMBER(CHOOSE($D$4,V50,V51,V52)),CHOOSE($D$4,V50,V51,V52),"MISSING")</x:f>
        <x:v>0.075</x:v>
      </x:c>
      <x:c r="W49" s="22" t="n">
        <x:f>IF(ISNUMBER(CHOOSE($D$4,W50,W51,W52)),CHOOSE($D$4,W50,W51,W52),"MISSING")</x:f>
        <x:v>0.075</x:v>
      </x:c>
      <x:c r="X49" s="22" t="n">
        <x:f>IF(ISNUMBER(CHOOSE($D$4,X50,X51,X52)),CHOOSE($D$4,X50,X51,X52),"MISSING")</x:f>
        <x:v>0.075</x:v>
      </x:c>
      <x:c r="Y49" s="22" t="n">
        <x:f>IF(ISNUMBER(CHOOSE($D$4,Y50,Y51,Y52)),CHOOSE($D$4,Y50,Y51,Y52),"MISSING")</x:f>
        <x:v>0.075</x:v>
      </x:c>
      <x:c r="Z49" s="22" t="n">
        <x:f>IF(ISNUMBER(CHOOSE($D$4,Z50,Z51,Z52)),CHOOSE($D$4,Z50,Z51,Z52),"MISSING")</x:f>
        <x:v>0.075</x:v>
      </x:c>
      <x:c r="AA49" s="22" t="n">
        <x:f>IF(ISNUMBER(CHOOSE($D$4,AA50,AA51,AA52)),CHOOSE($D$4,AA50,AA51,AA52),"MISSING")</x:f>
        <x:v>0.075</x:v>
      </x:c>
      <x:c r="AB49" s="22" t="n">
        <x:f>IF(ISNUMBER(CHOOSE($D$4,AB50,AB51,AB52)),CHOOSE($D$4,AB50,AB51,AB52),"MISSING")</x:f>
        <x:v>0.075</x:v>
      </x:c>
      <x:c r="AC49" s="22" t="n">
        <x:f>IF(ISNUMBER(CHOOSE($D$4,AC50,AC51,AC52)),CHOOSE($D$4,AC50,AC51,AC52),"MISSING")</x:f>
        <x:v>0.075</x:v>
      </x:c>
      <x:c r="AD49" s="22" t="n">
        <x:f>IF(ISNUMBER(CHOOSE($D$4,AD50,AD51,AD52)),CHOOSE($D$4,AD50,AD51,AD52),"MISSING")</x:f>
        <x:v>0.075</x:v>
      </x:c>
      <x:c r="AE49" s="22" t="n">
        <x:f>IF(ISNUMBER(CHOOSE($D$4,AE50,AE51,AE52)),CHOOSE($D$4,AE50,AE51,AE52),"MISSING")</x:f>
        <x:v>0.075</x:v>
      </x:c>
      <x:c r="AF49" s="22" t="n">
        <x:f>IF(ISNUMBER(CHOOSE($D$4,AF50,AF51,AF52)),CHOOSE($D$4,AF50,AF51,AF52),"MISSING")</x:f>
        <x:v>0.075</x:v>
      </x:c>
      <x:c r="AG49" s="22" t="n">
        <x:f>IF(ISNUMBER(CHOOSE($D$4,AG50,AG51,AG52)),CHOOSE($D$4,AG50,AG51,AG52),"MISSING")</x:f>
        <x:v>0.075</x:v>
      </x:c>
      <x:c r="AH49" s="22" t="n">
        <x:f>IF(ISNUMBER(CHOOSE($D$4,AH50,AH51,AH52)),CHOOSE($D$4,AH50,AH51,AH52),"MISSING")</x:f>
        <x:v>0.075</x:v>
      </x:c>
      <x:c r="AI49" s="22" t="n">
        <x:f>IF(ISNUMBER(CHOOSE($D$4,AI50,AI51,AI52)),CHOOSE($D$4,AI50,AI51,AI52),"MISSING")</x:f>
        <x:v>0.075</x:v>
      </x:c>
      <x:c r="AJ49" s="22" t="n">
        <x:f>IF(ISNUMBER(CHOOSE($D$4,AJ50,AJ51,AJ52)),CHOOSE($D$4,AJ50,AJ51,AJ52),"MISSING")</x:f>
        <x:v>0.075</x:v>
      </x:c>
      <x:c r="AK49" s="22" t="n">
        <x:f>IF(ISNUMBER(CHOOSE($D$4,AK50,AK51,AK52)),CHOOSE($D$4,AK50,AK51,AK52),"MISSING")</x:f>
        <x:v>0.075</x:v>
      </x:c>
      <x:c r="AL49" s="22" t="n">
        <x:f>IF(ISNUMBER(CHOOSE($D$4,AL50,AL51,AL52)),CHOOSE($D$4,AL50,AL51,AL52),"MISSING")</x:f>
        <x:v>0.075</x:v>
      </x:c>
      <x:c r="AM49" s="22" t="n">
        <x:f>IF(ISNUMBER(CHOOSE($D$4,AM50,AM51,AM52)),CHOOSE($D$4,AM50,AM51,AM52),"MISSING")</x:f>
        <x:v>0.075</x:v>
      </x:c>
      <x:c r="AN49" s="22" t="n">
        <x:f>IF(ISNUMBER(CHOOSE($D$4,AN50,AN51,AN52)),CHOOSE($D$4,AN50,AN51,AN52),"MISSING")</x:f>
        <x:v>0.075</x:v>
      </x:c>
    </x:row>
    <x:row r="50" ht="22" customHeight="1">
      <x:c r="A50" s="1"/>
      <x:c r="B50" s="1"/>
      <x:c r="C50" s="1" t="str">
        <x:v>Downside</x:v>
      </x:c>
      <x:c r="D50" s="1"/>
      <x:c r="E50" s="23" t="n">
        <x:v>0.15</x:v>
      </x:c>
      <x:c r="F50" s="23" t="n">
        <x:v>0.15</x:v>
      </x:c>
      <x:c r="G50" s="23" t="n">
        <x:v>0.15</x:v>
      </x:c>
      <x:c r="H50" s="23" t="n">
        <x:v>0.15</x:v>
      </x:c>
      <x:c r="I50" s="23" t="n">
        <x:v>0.15</x:v>
      </x:c>
      <x:c r="J50" s="23" t="n">
        <x:v>0.15</x:v>
      </x:c>
      <x:c r="K50" s="23" t="n">
        <x:v>0.15</x:v>
      </x:c>
      <x:c r="L50" s="23" t="n">
        <x:v>0.15</x:v>
      </x:c>
      <x:c r="M50" s="23" t="n">
        <x:v>0.15</x:v>
      </x:c>
      <x:c r="N50" s="23" t="n">
        <x:v>0.15</x:v>
      </x:c>
      <x:c r="O50" s="23" t="n">
        <x:v>0.15</x:v>
      </x:c>
      <x:c r="P50" s="23" t="n">
        <x:v>0.15</x:v>
      </x:c>
      <x:c r="Q50" s="23" t="n">
        <x:v>0.15</x:v>
      </x:c>
      <x:c r="R50" s="23" t="n">
        <x:v>0.15</x:v>
      </x:c>
      <x:c r="S50" s="23" t="n">
        <x:v>0.15</x:v>
      </x:c>
      <x:c r="T50" s="23" t="n">
        <x:v>0.15</x:v>
      </x:c>
      <x:c r="U50" s="23" t="n">
        <x:v>0.15</x:v>
      </x:c>
      <x:c r="V50" s="23" t="n">
        <x:v>0.15</x:v>
      </x:c>
      <x:c r="W50" s="23" t="n">
        <x:v>0.15</x:v>
      </x:c>
      <x:c r="X50" s="23" t="n">
        <x:v>0.15</x:v>
      </x:c>
      <x:c r="Y50" s="23" t="n">
        <x:v>0.15</x:v>
      </x:c>
      <x:c r="Z50" s="23" t="n">
        <x:v>0.15</x:v>
      </x:c>
      <x:c r="AA50" s="23" t="n">
        <x:v>0.15</x:v>
      </x:c>
      <x:c r="AB50" s="23" t="n">
        <x:v>0.15</x:v>
      </x:c>
      <x:c r="AC50" s="23" t="n">
        <x:v>0.15</x:v>
      </x:c>
      <x:c r="AD50" s="23" t="n">
        <x:v>0.15</x:v>
      </x:c>
      <x:c r="AE50" s="23" t="n">
        <x:v>0.15</x:v>
      </x:c>
      <x:c r="AF50" s="23" t="n">
        <x:v>0.15</x:v>
      </x:c>
      <x:c r="AG50" s="23" t="n">
        <x:v>0.15</x:v>
      </x:c>
      <x:c r="AH50" s="23" t="n">
        <x:v>0.15</x:v>
      </x:c>
      <x:c r="AI50" s="23" t="n">
        <x:v>0.15</x:v>
      </x:c>
      <x:c r="AJ50" s="23" t="n">
        <x:v>0.15</x:v>
      </x:c>
      <x:c r="AK50" s="23" t="n">
        <x:v>0.15</x:v>
      </x:c>
      <x:c r="AL50" s="23" t="n">
        <x:v>0.15</x:v>
      </x:c>
      <x:c r="AM50" s="23" t="n">
        <x:v>0.15</x:v>
      </x:c>
      <x:c r="AN50" s="23" t="n">
        <x:v>0.15</x:v>
      </x:c>
    </x:row>
    <x:row r="51" ht="22" customHeight="1">
      <x:c r="A51" s="1"/>
      <x:c r="B51" s="1"/>
      <x:c r="C51" s="1" t="str">
        <x:v>Base</x:v>
      </x:c>
      <x:c r="D51" s="1"/>
      <x:c r="E51" s="23" t="n">
        <x:v>0.075</x:v>
      </x:c>
      <x:c r="F51" s="23" t="n">
        <x:v>0.075</x:v>
      </x:c>
      <x:c r="G51" s="23" t="n">
        <x:v>0.075</x:v>
      </x:c>
      <x:c r="H51" s="23" t="n">
        <x:v>0.075</x:v>
      </x:c>
      <x:c r="I51" s="23" t="n">
        <x:v>0.075</x:v>
      </x:c>
      <x:c r="J51" s="23" t="n">
        <x:v>0.075</x:v>
      </x:c>
      <x:c r="K51" s="23" t="n">
        <x:v>0.075</x:v>
      </x:c>
      <x:c r="L51" s="23" t="n">
        <x:v>0.075</x:v>
      </x:c>
      <x:c r="M51" s="23" t="n">
        <x:v>0.075</x:v>
      </x:c>
      <x:c r="N51" s="23" t="n">
        <x:v>0.075</x:v>
      </x:c>
      <x:c r="O51" s="23" t="n">
        <x:v>0.075</x:v>
      </x:c>
      <x:c r="P51" s="23" t="n">
        <x:v>0.075</x:v>
      </x:c>
      <x:c r="Q51" s="23" t="n">
        <x:v>0.075</x:v>
      </x:c>
      <x:c r="R51" s="23" t="n">
        <x:v>0.075</x:v>
      </x:c>
      <x:c r="S51" s="23" t="n">
        <x:v>0.075</x:v>
      </x:c>
      <x:c r="T51" s="23" t="n">
        <x:v>0.075</x:v>
      </x:c>
      <x:c r="U51" s="23" t="n">
        <x:v>0.075</x:v>
      </x:c>
      <x:c r="V51" s="23" t="n">
        <x:v>0.075</x:v>
      </x:c>
      <x:c r="W51" s="23" t="n">
        <x:v>0.075</x:v>
      </x:c>
      <x:c r="X51" s="23" t="n">
        <x:v>0.075</x:v>
      </x:c>
      <x:c r="Y51" s="23" t="n">
        <x:v>0.075</x:v>
      </x:c>
      <x:c r="Z51" s="23" t="n">
        <x:v>0.075</x:v>
      </x:c>
      <x:c r="AA51" s="23" t="n">
        <x:v>0.075</x:v>
      </x:c>
      <x:c r="AB51" s="23" t="n">
        <x:v>0.075</x:v>
      </x:c>
      <x:c r="AC51" s="23" t="n">
        <x:v>0.075</x:v>
      </x:c>
      <x:c r="AD51" s="23" t="n">
        <x:v>0.075</x:v>
      </x:c>
      <x:c r="AE51" s="23" t="n">
        <x:v>0.075</x:v>
      </x:c>
      <x:c r="AF51" s="23" t="n">
        <x:v>0.075</x:v>
      </x:c>
      <x:c r="AG51" s="23" t="n">
        <x:v>0.075</x:v>
      </x:c>
      <x:c r="AH51" s="23" t="n">
        <x:v>0.075</x:v>
      </x:c>
      <x:c r="AI51" s="23" t="n">
        <x:v>0.075</x:v>
      </x:c>
      <x:c r="AJ51" s="23" t="n">
        <x:v>0.075</x:v>
      </x:c>
      <x:c r="AK51" s="23" t="n">
        <x:v>0.075</x:v>
      </x:c>
      <x:c r="AL51" s="23" t="n">
        <x:v>0.075</x:v>
      </x:c>
      <x:c r="AM51" s="23" t="n">
        <x:v>0.075</x:v>
      </x:c>
      <x:c r="AN51" s="23" t="n">
        <x:v>0.075</x:v>
      </x:c>
    </x:row>
    <x:row r="52" ht="22" customHeight="1">
      <x:c r="A52" s="1"/>
      <x:c r="B52" s="1"/>
      <x:c r="C52" s="1" t="str">
        <x:v>Upside</x:v>
      </x:c>
      <x:c r="D52" s="1"/>
      <x:c r="E52" s="23" t="n">
        <x:v>0.05</x:v>
      </x:c>
      <x:c r="F52" s="23" t="n">
        <x:v>0.05</x:v>
      </x:c>
      <x:c r="G52" s="23" t="n">
        <x:v>0.05</x:v>
      </x:c>
      <x:c r="H52" s="23" t="n">
        <x:v>0.05</x:v>
      </x:c>
      <x:c r="I52" s="23" t="n">
        <x:v>0.05</x:v>
      </x:c>
      <x:c r="J52" s="23" t="n">
        <x:v>0.05</x:v>
      </x:c>
      <x:c r="K52" s="23" t="n">
        <x:v>0.05</x:v>
      </x:c>
      <x:c r="L52" s="23" t="n">
        <x:v>0.05</x:v>
      </x:c>
      <x:c r="M52" s="23" t="n">
        <x:v>0.05</x:v>
      </x:c>
      <x:c r="N52" s="23" t="n">
        <x:v>0.05</x:v>
      </x:c>
      <x:c r="O52" s="23" t="n">
        <x:v>0.05</x:v>
      </x:c>
      <x:c r="P52" s="23" t="n">
        <x:v>0.05</x:v>
      </x:c>
      <x:c r="Q52" s="23" t="n">
        <x:v>0.05</x:v>
      </x:c>
      <x:c r="R52" s="23" t="n">
        <x:v>0.05</x:v>
      </x:c>
      <x:c r="S52" s="23" t="n">
        <x:v>0.05</x:v>
      </x:c>
      <x:c r="T52" s="23" t="n">
        <x:v>0.05</x:v>
      </x:c>
      <x:c r="U52" s="23" t="n">
        <x:v>0.05</x:v>
      </x:c>
      <x:c r="V52" s="23" t="n">
        <x:v>0.05</x:v>
      </x:c>
      <x:c r="W52" s="23" t="n">
        <x:v>0.05</x:v>
      </x:c>
      <x:c r="X52" s="23" t="n">
        <x:v>0.05</x:v>
      </x:c>
      <x:c r="Y52" s="23" t="n">
        <x:v>0.05</x:v>
      </x:c>
      <x:c r="Z52" s="23" t="n">
        <x:v>0.05</x:v>
      </x:c>
      <x:c r="AA52" s="23" t="n">
        <x:v>0.05</x:v>
      </x:c>
      <x:c r="AB52" s="23" t="n">
        <x:v>0.05</x:v>
      </x:c>
      <x:c r="AC52" s="23" t="n">
        <x:v>0.05</x:v>
      </x:c>
      <x:c r="AD52" s="23" t="n">
        <x:v>0.05</x:v>
      </x:c>
      <x:c r="AE52" s="23" t="n">
        <x:v>0.05</x:v>
      </x:c>
      <x:c r="AF52" s="23" t="n">
        <x:v>0.05</x:v>
      </x:c>
      <x:c r="AG52" s="23" t="n">
        <x:v>0.05</x:v>
      </x:c>
      <x:c r="AH52" s="23" t="n">
        <x:v>0.05</x:v>
      </x:c>
      <x:c r="AI52" s="23" t="n">
        <x:v>0.05</x:v>
      </x:c>
      <x:c r="AJ52" s="23" t="n">
        <x:v>0.05</x:v>
      </x:c>
      <x:c r="AK52" s="23" t="n">
        <x:v>0.05</x:v>
      </x:c>
      <x:c r="AL52" s="23" t="n">
        <x:v>0.05</x:v>
      </x:c>
      <x:c r="AM52" s="23" t="n">
        <x:v>0.05</x:v>
      </x:c>
      <x:c r="AN52" s="23" t="n">
        <x:v>0.05</x:v>
      </x:c>
    </x:row>
    <x:row r="53" ht="22" customHeight="1">
      <x:c r="A53" s="1"/>
      <x:c r="B53" s="1"/>
      <x:c r="C53" s="15" t="str">
        <x:v>Fixed operating budget multiplier - active</x:v>
      </x:c>
      <x:c r="D53" s="15" t="str">
        <x:v>multiple</x:v>
      </x:c>
      <x:c r="E53" s="18" t="n">
        <x:f>IF(ISNUMBER(CHOOSE($D$4,E54,E55,E56)),CHOOSE($D$4,E54,E55,E56),"MISSING")</x:f>
        <x:v>1</x:v>
      </x:c>
      <x:c r="F53" s="18" t="n">
        <x:f>IF(ISNUMBER(CHOOSE($D$4,F54,F55,F56)),CHOOSE($D$4,F54,F55,F56),"MISSING")</x:f>
        <x:v>1</x:v>
      </x:c>
      <x:c r="G53" s="18" t="n">
        <x:f>IF(ISNUMBER(CHOOSE($D$4,G54,G55,G56)),CHOOSE($D$4,G54,G55,G56),"MISSING")</x:f>
        <x:v>1</x:v>
      </x:c>
      <x:c r="H53" s="18" t="n">
        <x:f>IF(ISNUMBER(CHOOSE($D$4,H54,H55,H56)),CHOOSE($D$4,H54,H55,H56),"MISSING")</x:f>
        <x:v>1</x:v>
      </x:c>
      <x:c r="I53" s="18" t="n">
        <x:f>IF(ISNUMBER(CHOOSE($D$4,I54,I55,I56)),CHOOSE($D$4,I54,I55,I56),"MISSING")</x:f>
        <x:v>1</x:v>
      </x:c>
      <x:c r="J53" s="18" t="n">
        <x:f>IF(ISNUMBER(CHOOSE($D$4,J54,J55,J56)),CHOOSE($D$4,J54,J55,J56),"MISSING")</x:f>
        <x:v>1</x:v>
      </x:c>
      <x:c r="K53" s="18" t="n">
        <x:f>IF(ISNUMBER(CHOOSE($D$4,K54,K55,K56)),CHOOSE($D$4,K54,K55,K56),"MISSING")</x:f>
        <x:v>1</x:v>
      </x:c>
      <x:c r="L53" s="18" t="n">
        <x:f>IF(ISNUMBER(CHOOSE($D$4,L54,L55,L56)),CHOOSE($D$4,L54,L55,L56),"MISSING")</x:f>
        <x:v>1</x:v>
      </x:c>
      <x:c r="M53" s="18" t="n">
        <x:f>IF(ISNUMBER(CHOOSE($D$4,M54,M55,M56)),CHOOSE($D$4,M54,M55,M56),"MISSING")</x:f>
        <x:v>1</x:v>
      </x:c>
      <x:c r="N53" s="18" t="n">
        <x:f>IF(ISNUMBER(CHOOSE($D$4,N54,N55,N56)),CHOOSE($D$4,N54,N55,N56),"MISSING")</x:f>
        <x:v>1</x:v>
      </x:c>
      <x:c r="O53" s="18" t="n">
        <x:f>IF(ISNUMBER(CHOOSE($D$4,O54,O55,O56)),CHOOSE($D$4,O54,O55,O56),"MISSING")</x:f>
        <x:v>1</x:v>
      </x:c>
      <x:c r="P53" s="18" t="n">
        <x:f>IF(ISNUMBER(CHOOSE($D$4,P54,P55,P56)),CHOOSE($D$4,P54,P55,P56),"MISSING")</x:f>
        <x:v>1</x:v>
      </x:c>
      <x:c r="Q53" s="18" t="n">
        <x:f>IF(ISNUMBER(CHOOSE($D$4,Q54,Q55,Q56)),CHOOSE($D$4,Q54,Q55,Q56),"MISSING")</x:f>
        <x:v>1</x:v>
      </x:c>
      <x:c r="R53" s="18" t="n">
        <x:f>IF(ISNUMBER(CHOOSE($D$4,R54,R55,R56)),CHOOSE($D$4,R54,R55,R56),"MISSING")</x:f>
        <x:v>1</x:v>
      </x:c>
      <x:c r="S53" s="18" t="n">
        <x:f>IF(ISNUMBER(CHOOSE($D$4,S54,S55,S56)),CHOOSE($D$4,S54,S55,S56),"MISSING")</x:f>
        <x:v>1</x:v>
      </x:c>
      <x:c r="T53" s="18" t="n">
        <x:f>IF(ISNUMBER(CHOOSE($D$4,T54,T55,T56)),CHOOSE($D$4,T54,T55,T56),"MISSING")</x:f>
        <x:v>1</x:v>
      </x:c>
      <x:c r="U53" s="18" t="n">
        <x:f>IF(ISNUMBER(CHOOSE($D$4,U54,U55,U56)),CHOOSE($D$4,U54,U55,U56),"MISSING")</x:f>
        <x:v>1</x:v>
      </x:c>
      <x:c r="V53" s="18" t="n">
        <x:f>IF(ISNUMBER(CHOOSE($D$4,V54,V55,V56)),CHOOSE($D$4,V54,V55,V56),"MISSING")</x:f>
        <x:v>1</x:v>
      </x:c>
      <x:c r="W53" s="18" t="n">
        <x:f>IF(ISNUMBER(CHOOSE($D$4,W54,W55,W56)),CHOOSE($D$4,W54,W55,W56),"MISSING")</x:f>
        <x:v>1</x:v>
      </x:c>
      <x:c r="X53" s="18" t="n">
        <x:f>IF(ISNUMBER(CHOOSE($D$4,X54,X55,X56)),CHOOSE($D$4,X54,X55,X56),"MISSING")</x:f>
        <x:v>1</x:v>
      </x:c>
      <x:c r="Y53" s="18" t="n">
        <x:f>IF(ISNUMBER(CHOOSE($D$4,Y54,Y55,Y56)),CHOOSE($D$4,Y54,Y55,Y56),"MISSING")</x:f>
        <x:v>1</x:v>
      </x:c>
      <x:c r="Z53" s="18" t="n">
        <x:f>IF(ISNUMBER(CHOOSE($D$4,Z54,Z55,Z56)),CHOOSE($D$4,Z54,Z55,Z56),"MISSING")</x:f>
        <x:v>1</x:v>
      </x:c>
      <x:c r="AA53" s="18" t="n">
        <x:f>IF(ISNUMBER(CHOOSE($D$4,AA54,AA55,AA56)),CHOOSE($D$4,AA54,AA55,AA56),"MISSING")</x:f>
        <x:v>1</x:v>
      </x:c>
      <x:c r="AB53" s="18" t="n">
        <x:f>IF(ISNUMBER(CHOOSE($D$4,AB54,AB55,AB56)),CHOOSE($D$4,AB54,AB55,AB56),"MISSING")</x:f>
        <x:v>1</x:v>
      </x:c>
      <x:c r="AC53" s="18" t="n">
        <x:f>IF(ISNUMBER(CHOOSE($D$4,AC54,AC55,AC56)),CHOOSE($D$4,AC54,AC55,AC56),"MISSING")</x:f>
        <x:v>1</x:v>
      </x:c>
      <x:c r="AD53" s="18" t="n">
        <x:f>IF(ISNUMBER(CHOOSE($D$4,AD54,AD55,AD56)),CHOOSE($D$4,AD54,AD55,AD56),"MISSING")</x:f>
        <x:v>1</x:v>
      </x:c>
      <x:c r="AE53" s="18" t="n">
        <x:f>IF(ISNUMBER(CHOOSE($D$4,AE54,AE55,AE56)),CHOOSE($D$4,AE54,AE55,AE56),"MISSING")</x:f>
        <x:v>1</x:v>
      </x:c>
      <x:c r="AF53" s="18" t="n">
        <x:f>IF(ISNUMBER(CHOOSE($D$4,AF54,AF55,AF56)),CHOOSE($D$4,AF54,AF55,AF56),"MISSING")</x:f>
        <x:v>1</x:v>
      </x:c>
      <x:c r="AG53" s="18" t="n">
        <x:f>IF(ISNUMBER(CHOOSE($D$4,AG54,AG55,AG56)),CHOOSE($D$4,AG54,AG55,AG56),"MISSING")</x:f>
        <x:v>1</x:v>
      </x:c>
      <x:c r="AH53" s="18" t="n">
        <x:f>IF(ISNUMBER(CHOOSE($D$4,AH54,AH55,AH56)),CHOOSE($D$4,AH54,AH55,AH56),"MISSING")</x:f>
        <x:v>1</x:v>
      </x:c>
      <x:c r="AI53" s="18" t="n">
        <x:f>IF(ISNUMBER(CHOOSE($D$4,AI54,AI55,AI56)),CHOOSE($D$4,AI54,AI55,AI56),"MISSING")</x:f>
        <x:v>1</x:v>
      </x:c>
      <x:c r="AJ53" s="18" t="n">
        <x:f>IF(ISNUMBER(CHOOSE($D$4,AJ54,AJ55,AJ56)),CHOOSE($D$4,AJ54,AJ55,AJ56),"MISSING")</x:f>
        <x:v>1</x:v>
      </x:c>
      <x:c r="AK53" s="18" t="n">
        <x:f>IF(ISNUMBER(CHOOSE($D$4,AK54,AK55,AK56)),CHOOSE($D$4,AK54,AK55,AK56),"MISSING")</x:f>
        <x:v>1</x:v>
      </x:c>
      <x:c r="AL53" s="18" t="n">
        <x:f>IF(ISNUMBER(CHOOSE($D$4,AL54,AL55,AL56)),CHOOSE($D$4,AL54,AL55,AL56),"MISSING")</x:f>
        <x:v>1</x:v>
      </x:c>
      <x:c r="AM53" s="18" t="n">
        <x:f>IF(ISNUMBER(CHOOSE($D$4,AM54,AM55,AM56)),CHOOSE($D$4,AM54,AM55,AM56),"MISSING")</x:f>
        <x:v>1</x:v>
      </x:c>
      <x:c r="AN53" s="18" t="n">
        <x:f>IF(ISNUMBER(CHOOSE($D$4,AN54,AN55,AN56)),CHOOSE($D$4,AN54,AN55,AN56),"MISSING")</x:f>
        <x:v>1</x:v>
      </x:c>
    </x:row>
    <x:row r="54" ht="22" customHeight="1">
      <x:c r="A54" s="1"/>
      <x:c r="B54" s="1"/>
      <x:c r="C54" s="1" t="str">
        <x:v>Downside</x:v>
      </x:c>
      <x:c r="D54" s="1"/>
      <x:c r="E54" s="19" t="n">
        <x:v>1.75</x:v>
      </x:c>
      <x:c r="F54" s="19" t="n">
        <x:v>1.75</x:v>
      </x:c>
      <x:c r="G54" s="19" t="n">
        <x:v>1.75</x:v>
      </x:c>
      <x:c r="H54" s="19" t="n">
        <x:v>1.75</x:v>
      </x:c>
      <x:c r="I54" s="19" t="n">
        <x:v>1.75</x:v>
      </x:c>
      <x:c r="J54" s="19" t="n">
        <x:v>1.75</x:v>
      </x:c>
      <x:c r="K54" s="19" t="n">
        <x:v>1.75</x:v>
      </x:c>
      <x:c r="L54" s="19" t="n">
        <x:v>1.75</x:v>
      </x:c>
      <x:c r="M54" s="19" t="n">
        <x:v>1.75</x:v>
      </x:c>
      <x:c r="N54" s="19" t="n">
        <x:v>1.75</x:v>
      </x:c>
      <x:c r="O54" s="19" t="n">
        <x:v>1.75</x:v>
      </x:c>
      <x:c r="P54" s="19" t="n">
        <x:v>1.75</x:v>
      </x:c>
      <x:c r="Q54" s="19" t="n">
        <x:v>1.75</x:v>
      </x:c>
      <x:c r="R54" s="19" t="n">
        <x:v>1.75</x:v>
      </x:c>
      <x:c r="S54" s="19" t="n">
        <x:v>1.75</x:v>
      </x:c>
      <x:c r="T54" s="19" t="n">
        <x:v>1.75</x:v>
      </x:c>
      <x:c r="U54" s="19" t="n">
        <x:v>1.75</x:v>
      </x:c>
      <x:c r="V54" s="19" t="n">
        <x:v>1.75</x:v>
      </x:c>
      <x:c r="W54" s="19" t="n">
        <x:v>1.75</x:v>
      </x:c>
      <x:c r="X54" s="19" t="n">
        <x:v>1.75</x:v>
      </x:c>
      <x:c r="Y54" s="19" t="n">
        <x:v>1.75</x:v>
      </x:c>
      <x:c r="Z54" s="19" t="n">
        <x:v>1.75</x:v>
      </x:c>
      <x:c r="AA54" s="19" t="n">
        <x:v>1.75</x:v>
      </x:c>
      <x:c r="AB54" s="19" t="n">
        <x:v>1.75</x:v>
      </x:c>
      <x:c r="AC54" s="19" t="n">
        <x:v>1.75</x:v>
      </x:c>
      <x:c r="AD54" s="19" t="n">
        <x:v>1.75</x:v>
      </x:c>
      <x:c r="AE54" s="19" t="n">
        <x:v>1.75</x:v>
      </x:c>
      <x:c r="AF54" s="19" t="n">
        <x:v>1.75</x:v>
      </x:c>
      <x:c r="AG54" s="19" t="n">
        <x:v>1.75</x:v>
      </x:c>
      <x:c r="AH54" s="19" t="n">
        <x:v>1.75</x:v>
      </x:c>
      <x:c r="AI54" s="19" t="n">
        <x:v>1.75</x:v>
      </x:c>
      <x:c r="AJ54" s="19" t="n">
        <x:v>1.75</x:v>
      </x:c>
      <x:c r="AK54" s="19" t="n">
        <x:v>1.75</x:v>
      </x:c>
      <x:c r="AL54" s="19" t="n">
        <x:v>1.75</x:v>
      </x:c>
      <x:c r="AM54" s="19" t="n">
        <x:v>1.75</x:v>
      </x:c>
      <x:c r="AN54" s="19" t="n">
        <x:v>1.75</x:v>
      </x:c>
    </x:row>
    <x:row r="55" ht="22" customHeight="1">
      <x:c r="A55" s="1"/>
      <x:c r="B55" s="1"/>
      <x:c r="C55" s="1" t="str">
        <x:v>Base</x:v>
      </x:c>
      <x:c r="D55" s="1"/>
      <x:c r="E55" s="19" t="n">
        <x:v>1</x:v>
      </x:c>
      <x:c r="F55" s="19" t="n">
        <x:v>1</x:v>
      </x:c>
      <x:c r="G55" s="19" t="n">
        <x:v>1</x:v>
      </x:c>
      <x:c r="H55" s="19" t="n">
        <x:v>1</x:v>
      </x:c>
      <x:c r="I55" s="19" t="n">
        <x:v>1</x:v>
      </x:c>
      <x:c r="J55" s="19" t="n">
        <x:v>1</x:v>
      </x:c>
      <x:c r="K55" s="19" t="n">
        <x:v>1</x:v>
      </x:c>
      <x:c r="L55" s="19" t="n">
        <x:v>1</x:v>
      </x:c>
      <x:c r="M55" s="19" t="n">
        <x:v>1</x:v>
      </x:c>
      <x:c r="N55" s="19" t="n">
        <x:v>1</x:v>
      </x:c>
      <x:c r="O55" s="19" t="n">
        <x:v>1</x:v>
      </x:c>
      <x:c r="P55" s="19" t="n">
        <x:v>1</x:v>
      </x:c>
      <x:c r="Q55" s="19" t="n">
        <x:v>1</x:v>
      </x:c>
      <x:c r="R55" s="19" t="n">
        <x:v>1</x:v>
      </x:c>
      <x:c r="S55" s="19" t="n">
        <x:v>1</x:v>
      </x:c>
      <x:c r="T55" s="19" t="n">
        <x:v>1</x:v>
      </x:c>
      <x:c r="U55" s="19" t="n">
        <x:v>1</x:v>
      </x:c>
      <x:c r="V55" s="19" t="n">
        <x:v>1</x:v>
      </x:c>
      <x:c r="W55" s="19" t="n">
        <x:v>1</x:v>
      </x:c>
      <x:c r="X55" s="19" t="n">
        <x:v>1</x:v>
      </x:c>
      <x:c r="Y55" s="19" t="n">
        <x:v>1</x:v>
      </x:c>
      <x:c r="Z55" s="19" t="n">
        <x:v>1</x:v>
      </x:c>
      <x:c r="AA55" s="19" t="n">
        <x:v>1</x:v>
      </x:c>
      <x:c r="AB55" s="19" t="n">
        <x:v>1</x:v>
      </x:c>
      <x:c r="AC55" s="19" t="n">
        <x:v>1</x:v>
      </x:c>
      <x:c r="AD55" s="19" t="n">
        <x:v>1</x:v>
      </x:c>
      <x:c r="AE55" s="19" t="n">
        <x:v>1</x:v>
      </x:c>
      <x:c r="AF55" s="19" t="n">
        <x:v>1</x:v>
      </x:c>
      <x:c r="AG55" s="19" t="n">
        <x:v>1</x:v>
      </x:c>
      <x:c r="AH55" s="19" t="n">
        <x:v>1</x:v>
      </x:c>
      <x:c r="AI55" s="19" t="n">
        <x:v>1</x:v>
      </x:c>
      <x:c r="AJ55" s="19" t="n">
        <x:v>1</x:v>
      </x:c>
      <x:c r="AK55" s="19" t="n">
        <x:v>1</x:v>
      </x:c>
      <x:c r="AL55" s="19" t="n">
        <x:v>1</x:v>
      </x:c>
      <x:c r="AM55" s="19" t="n">
        <x:v>1</x:v>
      </x:c>
      <x:c r="AN55" s="19" t="n">
        <x:v>1</x:v>
      </x:c>
    </x:row>
    <x:row r="56" ht="22" customHeight="1">
      <x:c r="A56" s="1"/>
      <x:c r="B56" s="1"/>
      <x:c r="C56" s="1" t="str">
        <x:v>Upside</x:v>
      </x:c>
      <x:c r="D56" s="1"/>
      <x:c r="E56" s="19" t="n">
        <x:v>1.2</x:v>
      </x:c>
      <x:c r="F56" s="19" t="n">
        <x:v>1.2</x:v>
      </x:c>
      <x:c r="G56" s="19" t="n">
        <x:v>1.2</x:v>
      </x:c>
      <x:c r="H56" s="19" t="n">
        <x:v>1.2</x:v>
      </x:c>
      <x:c r="I56" s="19" t="n">
        <x:v>1.2</x:v>
      </x:c>
      <x:c r="J56" s="19" t="n">
        <x:v>1.2</x:v>
      </x:c>
      <x:c r="K56" s="19" t="n">
        <x:v>1.2</x:v>
      </x:c>
      <x:c r="L56" s="19" t="n">
        <x:v>1.2</x:v>
      </x:c>
      <x:c r="M56" s="19" t="n">
        <x:v>1.2</x:v>
      </x:c>
      <x:c r="N56" s="19" t="n">
        <x:v>1.2</x:v>
      </x:c>
      <x:c r="O56" s="19" t="n">
        <x:v>1.2</x:v>
      </x:c>
      <x:c r="P56" s="19" t="n">
        <x:v>1.2</x:v>
      </x:c>
      <x:c r="Q56" s="19" t="n">
        <x:v>1.2</x:v>
      </x:c>
      <x:c r="R56" s="19" t="n">
        <x:v>1.2</x:v>
      </x:c>
      <x:c r="S56" s="19" t="n">
        <x:v>1.2</x:v>
      </x:c>
      <x:c r="T56" s="19" t="n">
        <x:v>1.2</x:v>
      </x:c>
      <x:c r="U56" s="19" t="n">
        <x:v>1.2</x:v>
      </x:c>
      <x:c r="V56" s="19" t="n">
        <x:v>1.2</x:v>
      </x:c>
      <x:c r="W56" s="19" t="n">
        <x:v>1.2</x:v>
      </x:c>
      <x:c r="X56" s="19" t="n">
        <x:v>1.2</x:v>
      </x:c>
      <x:c r="Y56" s="19" t="n">
        <x:v>1.2</x:v>
      </x:c>
      <x:c r="Z56" s="19" t="n">
        <x:v>1.2</x:v>
      </x:c>
      <x:c r="AA56" s="19" t="n">
        <x:v>1.2</x:v>
      </x:c>
      <x:c r="AB56" s="19" t="n">
        <x:v>1.2</x:v>
      </x:c>
      <x:c r="AC56" s="19" t="n">
        <x:v>1.2</x:v>
      </x:c>
      <x:c r="AD56" s="19" t="n">
        <x:v>1.2</x:v>
      </x:c>
      <x:c r="AE56" s="19" t="n">
        <x:v>1.2</x:v>
      </x:c>
      <x:c r="AF56" s="19" t="n">
        <x:v>1.2</x:v>
      </x:c>
      <x:c r="AG56" s="19" t="n">
        <x:v>1.2</x:v>
      </x:c>
      <x:c r="AH56" s="19" t="n">
        <x:v>1.2</x:v>
      </x:c>
      <x:c r="AI56" s="19" t="n">
        <x:v>1.2</x:v>
      </x:c>
      <x:c r="AJ56" s="19" t="n">
        <x:v>1.2</x:v>
      </x:c>
      <x:c r="AK56" s="19" t="n">
        <x:v>1.2</x:v>
      </x:c>
      <x:c r="AL56" s="19" t="n">
        <x:v>1.2</x:v>
      </x:c>
      <x:c r="AM56" s="19" t="n">
        <x:v>1.2</x:v>
      </x:c>
      <x:c r="AN56" s="19" t="n">
        <x:v>1.2</x:v>
      </x:c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  <x:c r="AG57" s="1"/>
      <x:c r="AH57" s="1"/>
      <x:c r="AI57" s="1"/>
      <x:c r="AJ57" s="1"/>
      <x:c r="AK57" s="1"/>
      <x:c r="AL57" s="1"/>
      <x:c r="AM57" s="1"/>
      <x:c r="AN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  <x:c r="AE58" s="1"/>
      <x:c r="AF58" s="1"/>
      <x:c r="AG58" s="1"/>
      <x:c r="AH58" s="1"/>
      <x:c r="AI58" s="1"/>
      <x:c r="AJ58" s="1"/>
      <x:c r="AK58" s="1"/>
      <x:c r="AL58" s="1"/>
      <x:c r="AM58" s="1"/>
      <x:c r="AN58" s="1"/>
    </x:row>
    <x:row r="59" ht="22" customHeight="1">
      <x:c r="A59" s="1"/>
      <x:c r="B59" s="1"/>
      <x:c r="C59" s="12" t="str">
        <x:v>Trade tier</x:v>
      </x:c>
      <x:c r="D59" s="12" t="str">
        <x:v>Monthly USD</x:v>
      </x:c>
      <x:c r="E59" s="12" t="str">
        <x:v>Mix</x:v>
      </x:c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  <x:c r="AE59" s="1"/>
      <x:c r="AF59" s="1"/>
      <x:c r="AG59" s="1"/>
      <x:c r="AH59" s="1"/>
      <x:c r="AI59" s="1"/>
      <x:c r="AJ59" s="1"/>
      <x:c r="AK59" s="1"/>
      <x:c r="AL59" s="1"/>
      <x:c r="AM59" s="1"/>
      <x:c r="AN59" s="1"/>
    </x:row>
    <x:row r="60" ht="22" customHeight="1">
      <x:c r="A60" s="1"/>
      <x:c r="B60" s="1"/>
      <x:c r="C60" s="1" t="str">
        <x:v>Starter</x:v>
      </x:c>
      <x:c r="D60" s="23" t="n">
        <x:v>59</x:v>
      </x:c>
      <x:c r="E60" s="24" t="n">
        <x:v>0.3</x:v>
      </x:c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  <x:c r="AE60" s="1"/>
      <x:c r="AF60" s="1"/>
      <x:c r="AG60" s="1"/>
      <x:c r="AH60" s="1"/>
      <x:c r="AI60" s="1"/>
      <x:c r="AJ60" s="1"/>
      <x:c r="AK60" s="1"/>
      <x:c r="AL60" s="1"/>
      <x:c r="AM60" s="1"/>
      <x:c r="AN60" s="1"/>
    </x:row>
    <x:row r="61" ht="22" customHeight="1">
      <x:c r="A61" s="1"/>
      <x:c r="B61" s="1"/>
      <x:c r="C61" s="1" t="str">
        <x:v>Core</x:v>
      </x:c>
      <x:c r="D61" s="23" t="n">
        <x:v>99</x:v>
      </x:c>
      <x:c r="E61" s="24" t="n">
        <x:v>0.35</x:v>
      </x:c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  <x:c r="AE61" s="1"/>
      <x:c r="AF61" s="1"/>
      <x:c r="AG61" s="1"/>
      <x:c r="AH61" s="1"/>
      <x:c r="AI61" s="1"/>
      <x:c r="AJ61" s="1"/>
      <x:c r="AK61" s="1"/>
      <x:c r="AL61" s="1"/>
      <x:c r="AM61" s="1"/>
      <x:c r="AN61" s="1"/>
    </x:row>
    <x:row r="62" ht="22" customHeight="1">
      <x:c r="A62" s="1"/>
      <x:c r="B62" s="1"/>
      <x:c r="C62" s="1" t="str">
        <x:v>Plus</x:v>
      </x:c>
      <x:c r="D62" s="23" t="n">
        <x:v>199</x:v>
      </x:c>
      <x:c r="E62" s="24" t="n">
        <x:v>0.2</x:v>
      </x:c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  <x:c r="AG62" s="1"/>
      <x:c r="AH62" s="1"/>
      <x:c r="AI62" s="1"/>
      <x:c r="AJ62" s="1"/>
      <x:c r="AK62" s="1"/>
      <x:c r="AL62" s="1"/>
      <x:c r="AM62" s="1"/>
      <x:c r="AN62" s="1"/>
    </x:row>
    <x:row r="63" ht="22" customHeight="1">
      <x:c r="A63" s="1"/>
      <x:c r="B63" s="1"/>
      <x:c r="C63" s="1" t="str">
        <x:v>Pro</x:v>
      </x:c>
      <x:c r="D63" s="23" t="n">
        <x:v>299</x:v>
      </x:c>
      <x:c r="E63" s="24" t="n">
        <x:v>0.1</x:v>
      </x:c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  <x:c r="AE63" s="1"/>
      <x:c r="AF63" s="1"/>
      <x:c r="AG63" s="1"/>
      <x:c r="AH63" s="1"/>
      <x:c r="AI63" s="1"/>
      <x:c r="AJ63" s="1"/>
      <x:c r="AK63" s="1"/>
      <x:c r="AL63" s="1"/>
      <x:c r="AM63" s="1"/>
      <x:c r="AN63" s="1"/>
    </x:row>
    <x:row r="64" ht="22" customHeight="1">
      <x:c r="A64" s="1"/>
      <x:c r="B64" s="1"/>
      <x:c r="C64" s="1" t="str">
        <x:v>Active</x:v>
      </x:c>
      <x:c r="D64" s="23" t="n">
        <x:v>499</x:v>
      </x:c>
      <x:c r="E64" s="24" t="n">
        <x:v>0.05</x:v>
      </x:c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  <x:c r="AE64" s="1"/>
      <x:c r="AF64" s="1"/>
      <x:c r="AG64" s="1"/>
      <x:c r="AH64" s="1"/>
      <x:c r="AI64" s="1"/>
      <x:c r="AJ64" s="1"/>
      <x:c r="AK64" s="1"/>
      <x:c r="AL64" s="1"/>
      <x:c r="AM64" s="1"/>
      <x:c r="AN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  <x:c r="AE65" s="1"/>
      <x:c r="AF65" s="1"/>
      <x:c r="AG65" s="1"/>
      <x:c r="AH65" s="1"/>
      <x:c r="AI65" s="1"/>
      <x:c r="AJ65" s="1"/>
      <x:c r="AK65" s="1"/>
      <x:c r="AL65" s="1"/>
      <x:c r="AM65" s="1"/>
      <x:c r="AN65" s="1"/>
    </x:row>
    <x:row r="66" ht="22" customHeight="1">
      <x:c r="A66" s="1"/>
      <x:c r="B66" s="1"/>
      <x:c r="C66" s="1" t="str">
        <x:v>Blended monthly price</x:v>
      </x:c>
      <x:c r="D66" s="26" t="n">
        <x:f>IF(ABS(SUM(E60:E64)-1)&lt;0.000001,SUMPRODUCT(D60:D64,E60:E64),"CHECK MIX")</x:f>
        <x:v>147</x:v>
      </x:c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  <x:c r="AE66" s="1"/>
      <x:c r="AF66" s="1"/>
      <x:c r="AG66" s="1"/>
      <x:c r="AH66" s="1"/>
      <x:c r="AI66" s="1"/>
      <x:c r="AJ66" s="1"/>
      <x:c r="AK66" s="1"/>
      <x:c r="AL66" s="1"/>
      <x:c r="AM66" s="1"/>
      <x:c r="AN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  <x:c r="AG67" s="1"/>
      <x:c r="AH67" s="1"/>
      <x:c r="AI67" s="1"/>
      <x:c r="AJ67" s="1"/>
      <x:c r="AK67" s="1"/>
      <x:c r="AL67" s="1"/>
      <x:c r="AM67" s="1"/>
      <x:c r="AN67" s="1"/>
    </x:row>
    <x:row r="68" ht="22" customHeight="1">
      <x:c r="A68" s="1"/>
      <x:c r="B68" s="1"/>
      <x:c r="C68" s="1" t="str">
        <x:v>Opening paid customers (illustration)</x:v>
      </x:c>
      <x:c r="D68" s="17" t="n">
        <x:v>0</x:v>
      </x:c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  <x:c r="AE68" s="1"/>
      <x:c r="AF68" s="1"/>
      <x:c r="AG68" s="1"/>
      <x:c r="AH68" s="1"/>
      <x:c r="AI68" s="1"/>
      <x:c r="AJ68" s="1"/>
      <x:c r="AK68" s="1"/>
      <x:c r="AL68" s="1"/>
      <x:c r="AM68" s="1"/>
      <x:c r="AN68" s="1"/>
    </x:row>
    <x:row r="69" ht="22" customHeight="1">
      <x:c r="A69" s="1"/>
      <x:c r="B69" s="1"/>
      <x:c r="C69" s="1" t="str">
        <x:v>Opening cash (illustration, not actual)</x:v>
      </x:c>
      <x:c r="D69" s="17" t="n">
        <x:v>0</x:v>
      </x:c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  <x:c r="AE69" s="1"/>
      <x:c r="AF69" s="1"/>
      <x:c r="AG69" s="1"/>
      <x:c r="AH69" s="1"/>
      <x:c r="AI69" s="1"/>
      <x:c r="AJ69" s="1"/>
      <x:c r="AK69" s="1"/>
      <x:c r="AL69" s="1"/>
      <x:c r="AM69" s="1"/>
      <x:c r="AN69" s="1"/>
    </x:row>
    <x:row r="70" ht="22" customHeight="1">
      <x:c r="A70" s="1"/>
      <x:c r="B70" s="1"/>
      <x:c r="C70" s="1" t="str">
        <x:v>New financing received in month 1</x:v>
      </x:c>
      <x:c r="D70" s="17" t="n">
        <x:v>0</x:v>
      </x:c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  <x:c r="AE70" s="1"/>
      <x:c r="AF70" s="1"/>
      <x:c r="AG70" s="1"/>
      <x:c r="AH70" s="1"/>
      <x:c r="AI70" s="1"/>
      <x:c r="AJ70" s="1"/>
      <x:c r="AK70" s="1"/>
      <x:c r="AL70" s="1"/>
      <x:c r="AM70" s="1"/>
      <x:c r="AN70" s="1"/>
    </x:row>
    <x:row r="71" ht="22" customHeight="1">
      <x:c r="A71" s="1"/>
      <x:c r="B71" s="1"/>
      <x:c r="C71" s="1" t="str">
        <x:v>Reserve months at horizon</x:v>
      </x:c>
      <x:c r="D71" s="17" t="n">
        <x:v>3</x:v>
      </x:c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  <x:c r="AE71" s="1"/>
      <x:c r="AF71" s="1"/>
      <x:c r="AG71" s="1"/>
      <x:c r="AH71" s="1"/>
      <x:c r="AI71" s="1"/>
      <x:c r="AJ71" s="1"/>
      <x:c r="AK71" s="1"/>
      <x:c r="AL71" s="1"/>
      <x:c r="AM71" s="1"/>
      <x:c r="AN71" s="1"/>
    </x:row>
    <x:row r="72" ht="22" customHeight="1">
      <x:c r="A72" s="1"/>
      <x:c r="B72" s="1"/>
      <x:c r="C72" s="1" t="str">
        <x:v>Fixed cost break-even horizon month</x:v>
      </x:c>
      <x:c r="D72" s="17" t="n">
        <x:v>18</x:v>
      </x:c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  <x:c r="AE72" s="1"/>
      <x:c r="AF72" s="1"/>
      <x:c r="AG72" s="1"/>
      <x:c r="AH72" s="1"/>
      <x:c r="AI72" s="1"/>
      <x:c r="AJ72" s="1"/>
      <x:c r="AK72" s="1"/>
      <x:c r="AL72" s="1"/>
      <x:c r="AM72" s="1"/>
      <x:c r="AN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  <x:c r="AE73" s="1"/>
      <x:c r="AF73" s="1"/>
      <x:c r="AG73" s="1"/>
      <x:c r="AH73" s="1"/>
      <x:c r="AI73" s="1"/>
      <x:c r="AJ73" s="1"/>
      <x:c r="AK73" s="1"/>
      <x:c r="AL73" s="1"/>
      <x:c r="AM73" s="1"/>
      <x:c r="AN73" s="1"/>
    </x:row>
    <x:row r="74" ht="22" customHeight="1">
      <x:c r="A74" s="1"/>
      <x:c r="B74" s="1"/>
      <x:c r="C74" s="1" t="str">
        <x:v>Downside includes a 1.75x budget stress for slower autonomy and higher intervention.</x:v>
      </x:c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  <x:c r="AE74" s="1"/>
      <x:c r="AF74" s="1"/>
      <x:c r="AG74" s="1"/>
      <x:c r="AH74" s="1"/>
      <x:c r="AI74" s="1"/>
      <x:c r="AJ74" s="1"/>
      <x:c r="AK74" s="1"/>
      <x:c r="AL74" s="1"/>
      <x:c r="AM74" s="1"/>
      <x:c r="AN74" s="1"/>
    </x:row>
    <x:row r="75" ht="22" customHeight="1">
      <x:c r="A75" s="1"/>
      <x:c r="B75" s="1"/>
      <x:c r="C75" s="12" t="str">
        <x:v>Sources and scope</x:v>
      </x:c>
      <x:c r="D75" s="12"/>
      <x:c r="E75" s="12"/>
      <x:c r="F75" s="12"/>
      <x:c r="G75" s="12"/>
      <x:c r="H75" s="12"/>
      <x:c r="I75" s="12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  <x:c r="AE75" s="1"/>
      <x:c r="AF75" s="1"/>
      <x:c r="AG75" s="1"/>
      <x:c r="AH75" s="1"/>
      <x:c r="AI75" s="1"/>
      <x:c r="AJ75" s="1"/>
      <x:c r="AK75" s="1"/>
      <x:c r="AL75" s="1"/>
      <x:c r="AM75" s="1"/>
      <x:c r="AN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  <x:c r="AE76" s="1"/>
      <x:c r="AF76" s="1"/>
      <x:c r="AG76" s="1"/>
      <x:c r="AH76" s="1"/>
      <x:c r="AI76" s="1"/>
      <x:c r="AJ76" s="1"/>
      <x:c r="AK76" s="1"/>
      <x:c r="AL76" s="1"/>
      <x:c r="AM76" s="1"/>
      <x:c r="AN76" s="1"/>
    </x:row>
    <x:row r="77" ht="22" customHeight="1">
      <x:c r="A77" s="1"/>
      <x:c r="B77" s="1"/>
      <x:c r="C77" s="1" t="str">
        <x:v>Price ladder: supplied Zora Trade Pricing Cost Architecture, 25 September 2026. Mix is assumed.</x:v>
      </x:c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  <x:c r="AE77" s="1"/>
      <x:c r="AF77" s="1"/>
      <x:c r="AG77" s="1"/>
      <x:c r="AH77" s="1"/>
      <x:c r="AI77" s="1"/>
      <x:c r="AJ77" s="1"/>
      <x:c r="AK77" s="1"/>
      <x:c r="AL77" s="1"/>
      <x:c r="AM77" s="1"/>
      <x:c r="AN77" s="1"/>
    </x:row>
    <x:row r="78" ht="22" customHeight="1">
      <x:c r="A78" s="1"/>
      <x:c r="B78" s="1"/>
      <x:c r="C78" s="1" t="str">
        <x:v>Growth, conversion, churn, staffing and vendor budgets: management planning inputs, unvalidated.</x:v>
      </x:c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  <x:c r="AE78" s="1"/>
      <x:c r="AF78" s="1"/>
      <x:c r="AG78" s="1"/>
      <x:c r="AH78" s="1"/>
      <x:c r="AI78" s="1"/>
      <x:c r="AJ78" s="1"/>
      <x:c r="AK78" s="1"/>
      <x:c r="AL78" s="1"/>
      <x:c r="AM78" s="1"/>
      <x:c r="AN78" s="1"/>
    </x:row>
    <x:row r="79" ht="22" customHeight="1">
      <x:c r="A79" s="1"/>
      <x:c r="B79" s="1"/>
      <x:c r="C79" s="1" t="str">
        <x:v>No verified current cash, revenue, liabilities, payroll or customer counts were supplied. Opening zeros are illustrative.</x:v>
      </x:c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  <x:c r="AE79" s="1"/>
      <x:c r="AF79" s="1"/>
      <x:c r="AG79" s="1"/>
      <x:c r="AH79" s="1"/>
      <x:c r="AI79" s="1"/>
      <x:c r="AJ79" s="1"/>
      <x:c r="AK79" s="1"/>
      <x:c r="AL79" s="1"/>
      <x:c r="AM79" s="1"/>
      <x:c r="AN79" s="1"/>
    </x:row>
    <x:row r="80" ht="22" customHeight="1">
      <x:c r="A80" s="1"/>
      <x:c r="B80" s="1"/>
      <x:c r="C80" s="1" t="str">
        <x:v>Paid variable cost includes AI, market data, payment processing and delivery reserve. Do not add these fees again.</x:v>
      </x:c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  <x:c r="AE80" s="1"/>
      <x:c r="AF80" s="1"/>
      <x:c r="AG80" s="1"/>
      <x:c r="AH80" s="1"/>
      <x:c r="AI80" s="1"/>
      <x:c r="AJ80" s="1"/>
      <x:c r="AK80" s="1"/>
      <x:c r="AL80" s="1"/>
      <x:c r="AM80" s="1"/>
      <x:c r="AN80" s="1"/>
    </x:row>
    <x:row r="81" ht="22" customHeight="1">
      <x:c r="A81" s="1"/>
      <x:c r="B81" s="1"/>
      <x:c r="C81" s="1" t="str">
        <x:v>Stripe domestic card benchmark: 2.9% + $0.30. https://stripe.com/us/pricing (reviewed 26 September 2026).</x:v>
      </x:c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  <x:c r="AE81" s="1"/>
      <x:c r="AF81" s="1"/>
      <x:c r="AG81" s="1"/>
      <x:c r="AH81" s="1"/>
      <x:c r="AI81" s="1"/>
      <x:c r="AJ81" s="1"/>
      <x:c r="AK81" s="1"/>
      <x:c r="AL81" s="1"/>
      <x:c r="AM81" s="1"/>
      <x:c r="AN81" s="1"/>
    </x:row>
    <x:row r="82" ht="22" customHeight="1">
      <x:c r="A82" s="1"/>
      <x:c r="B82" s="1"/>
      <x:c r="C82" s="1" t="str">
        <x:v>Monthly subscription only. Annual prepayments, annual discounts, upgrades and future products are excluded.</x:v>
      </x:c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  <x:c r="AE82" s="1"/>
      <x:c r="AF82" s="1"/>
      <x:c r="AG82" s="1"/>
      <x:c r="AH82" s="1"/>
      <x:c r="AI82" s="1"/>
      <x:c r="AJ82" s="1"/>
      <x:c r="AK82" s="1"/>
      <x:c r="AL82" s="1"/>
      <x:c r="AM82" s="1"/>
      <x:c r="AN82" s="1"/>
    </x:row>
    <x:row r="83" ht="22" customHeight="1">
      <x:c r="A83" s="1"/>
      <x:c r="B83" s="1"/>
      <x:c r="C83" s="1" t="str">
        <x:v>Revenue uses average opening/closing paid customers. Collections assumed same month, less refund/loss reserve.</x:v>
      </x:c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  <x:c r="AE83" s="1"/>
      <x:c r="AF83" s="1"/>
      <x:c r="AG83" s="1"/>
      <x:c r="AH83" s="1"/>
      <x:c r="AI83" s="1"/>
      <x:c r="AJ83" s="1"/>
      <x:c r="AK83" s="1"/>
      <x:c r="AL83" s="1"/>
      <x:c r="AM83" s="1"/>
      <x:c r="AN83" s="1"/>
    </x:row>
    <x:row r="84" ht="22" customHeight="1">
      <x:c r="A84" s="1"/>
      <x:c r="B84" s="1"/>
      <x:c r="C84" s="1" t="str">
        <x:v>Cash model excludes corporate income tax, debt, fundraising fees and working capital timing. It is not GAAP profit.</x:v>
      </x:c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  <x:c r="AE84" s="1"/>
      <x:c r="AF84" s="1"/>
      <x:c r="AG84" s="1"/>
      <x:c r="AH84" s="1"/>
      <x:c r="AI84" s="1"/>
      <x:c r="AJ84" s="1"/>
      <x:c r="AK84" s="1"/>
      <x:c r="AL84" s="1"/>
      <x:c r="AM84" s="1"/>
      <x:c r="AN84" s="1"/>
    </x:row>
    <x:row r="85" ht="22" customHeight="1">
      <x:c r="A85" s="1"/>
      <x:c r="B85" s="1"/>
      <x:c r="C85" s="1" t="str">
        <x:v>No brokerage assets, trading gains or customer deposits are company revenue or operating cash.</x:v>
      </x:c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  <x:c r="AE85" s="1"/>
      <x:c r="AF85" s="1"/>
      <x:c r="AG85" s="1"/>
      <x:c r="AH85" s="1"/>
      <x:c r="AI85" s="1"/>
      <x:c r="AJ85" s="1"/>
      <x:c r="AK85" s="1"/>
      <x:c r="AL85" s="1"/>
      <x:c r="AM85" s="1"/>
      <x:c r="AN85" s="1"/>
    </x:row>
    <x:row r="86" ht="22" customHeight="1">
      <x:c r="A86" s="1"/>
      <x:c r="B86" s="1"/>
      <x:c r="C86" s="1" t="str">
        <x:v>Organic traffic is an assumption requiring real channel evidence; no global market-size claim is used.</x:v>
      </x:c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  <x:c r="AE86" s="1"/>
      <x:c r="AF86" s="1"/>
      <x:c r="AG86" s="1"/>
      <x:c r="AH86" s="1"/>
      <x:c r="AI86" s="1"/>
      <x:c r="AJ86" s="1"/>
      <x:c r="AK86" s="1"/>
      <x:c r="AL86" s="1"/>
      <x:c r="AM86" s="1"/>
      <x:c r="AN86" s="1"/>
    </x:row>
    <x:row r="87" ht="22" customHeight="1">
      <x:c r="A87" s="1"/>
      <x:c r="B87" s="1"/>
      <x:c r="C87" s="1" t="str">
        <x:v>Replace vendor and labor budgets with quotes. Staff rates are monthly cash-loaded or contractor equivalents.</x:v>
      </x:c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  <x:c r="AE87" s="1"/>
      <x:c r="AF87" s="1"/>
      <x:c r="AG87" s="1"/>
      <x:c r="AH87" s="1"/>
      <x:c r="AI87" s="1"/>
      <x:c r="AJ87" s="1"/>
      <x:c r="AK87" s="1"/>
      <x:c r="AL87" s="1"/>
      <x:c r="AM87" s="1"/>
      <x:c r="AN87" s="1"/>
    </x:row>
    <x:row r="88" ht="22" customHeight="1">
      <x:c r="A88" s="1"/>
      <x:c r="B88" s="1"/>
      <x:c r="C88" s="1" t="str">
        <x:v>Changing the case selector recalculates one forecast. Comparative document figures are dated scenario snapshots.</x:v>
      </x:c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  <x:c r="AE88" s="1"/>
      <x:c r="AF88" s="1"/>
      <x:c r="AG88" s="1"/>
      <x:c r="AH88" s="1"/>
      <x:c r="AI88" s="1"/>
      <x:c r="AJ88" s="1"/>
      <x:c r="AK88" s="1"/>
      <x:c r="AL88" s="1"/>
      <x:c r="AM88" s="1"/>
      <x:c r="AN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  <x:c r="AE89" s="1"/>
      <x:c r="AF89" s="1"/>
      <x:c r="AG89" s="1"/>
      <x:c r="AH89" s="1"/>
      <x:c r="AI89" s="1"/>
      <x:c r="AJ89" s="1"/>
      <x:c r="AK89" s="1"/>
      <x:c r="AL89" s="1"/>
      <x:c r="AM89" s="1"/>
      <x:c r="AN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  <x:c r="AE90" s="1"/>
      <x:c r="AF90" s="1"/>
      <x:c r="AG90" s="1"/>
      <x:c r="AH90" s="1"/>
      <x:c r="AI90" s="1"/>
      <x:c r="AJ90" s="1"/>
      <x:c r="AK90" s="1"/>
      <x:c r="AL90" s="1"/>
      <x:c r="AM90" s="1"/>
      <x:c r="AN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  <x:c r="AE91" s="1"/>
      <x:c r="AF91" s="1"/>
      <x:c r="AG91" s="1"/>
      <x:c r="AH91" s="1"/>
      <x:c r="AI91" s="1"/>
      <x:c r="AJ91" s="1"/>
      <x:c r="AK91" s="1"/>
      <x:c r="AL91" s="1"/>
      <x:c r="AM91" s="1"/>
      <x:c r="AN91" s="1"/>
    </x:row>
  </x:sheetData>
  <x:dataValidations count="1">
    <x:dataValidation type="whole" operator="between" sqref="D4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9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</x:row>
    <x:row r="2" ht="22" customHeight="1">
      <x:c r="A2" s="1"/>
      <x:c r="B2" s="1"/>
      <x:c r="C2" s="2" t="str">
        <x:v>36-month operating and cash forecast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</x:row>
    <x:row r="4" ht="22" customHeight="1">
      <x:c r="A4" s="1"/>
      <x:c r="B4" s="1"/>
      <x:c r="C4" s="1" t="str">
        <x:v>Selected case</x:v>
      </x:c>
      <x:c r="D4" s="6" t="str">
        <x:f>CHOOSE('Assumptions'!$D$4,"Downside","Base","Upside")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</x:row>
    <x:row r="6" ht="22" customHeight="1">
      <x:c r="A6" s="1"/>
      <x:c r="B6" s="1"/>
      <x:c r="C6" s="12" t="str">
        <x:v>Monthly forecast</x:v>
      </x:c>
      <x:c r="D6" s="12"/>
      <x:c r="E6" s="13" t="n">
        <x:v>46296</x:v>
      </x:c>
      <x:c r="F6" s="13" t="n">
        <x:v>46327</x:v>
      </x:c>
      <x:c r="G6" s="13" t="n">
        <x:v>46357</x:v>
      </x:c>
      <x:c r="H6" s="13" t="n">
        <x:v>46388</x:v>
      </x:c>
      <x:c r="I6" s="13" t="n">
        <x:v>46419</x:v>
      </x:c>
      <x:c r="J6" s="13" t="n">
        <x:v>46447</x:v>
      </x:c>
      <x:c r="K6" s="13" t="n">
        <x:v>46478</x:v>
      </x:c>
      <x:c r="L6" s="13" t="n">
        <x:v>46508</x:v>
      </x:c>
      <x:c r="M6" s="13" t="n">
        <x:v>46539</x:v>
      </x:c>
      <x:c r="N6" s="13" t="n">
        <x:v>46569</x:v>
      </x:c>
      <x:c r="O6" s="13" t="n">
        <x:v>46600</x:v>
      </x:c>
      <x:c r="P6" s="13" t="n">
        <x:v>46631</x:v>
      </x:c>
      <x:c r="Q6" s="13" t="n">
        <x:v>46661</x:v>
      </x:c>
      <x:c r="R6" s="13" t="n">
        <x:v>46692</x:v>
      </x:c>
      <x:c r="S6" s="13" t="n">
        <x:v>46722</x:v>
      </x:c>
      <x:c r="T6" s="13" t="n">
        <x:v>46753</x:v>
      </x:c>
      <x:c r="U6" s="13" t="n">
        <x:v>46784</x:v>
      </x:c>
      <x:c r="V6" s="13" t="n">
        <x:v>46813</x:v>
      </x:c>
      <x:c r="W6" s="13" t="n">
        <x:v>46844</x:v>
      </x:c>
      <x:c r="X6" s="13" t="n">
        <x:v>46874</x:v>
      </x:c>
      <x:c r="Y6" s="13" t="n">
        <x:v>46905</x:v>
      </x:c>
      <x:c r="Z6" s="13" t="n">
        <x:v>46935</x:v>
      </x:c>
      <x:c r="AA6" s="13" t="n">
        <x:v>46966</x:v>
      </x:c>
      <x:c r="AB6" s="13" t="n">
        <x:v>46997</x:v>
      </x:c>
      <x:c r="AC6" s="13" t="n">
        <x:v>47027</x:v>
      </x:c>
      <x:c r="AD6" s="13" t="n">
        <x:v>47058</x:v>
      </x:c>
      <x:c r="AE6" s="13" t="n">
        <x:v>47088</x:v>
      </x:c>
      <x:c r="AF6" s="13" t="n">
        <x:v>47119</x:v>
      </x:c>
      <x:c r="AG6" s="13" t="n">
        <x:v>47150</x:v>
      </x:c>
      <x:c r="AH6" s="13" t="n">
        <x:v>47178</x:v>
      </x:c>
      <x:c r="AI6" s="13" t="n">
        <x:v>47209</x:v>
      </x:c>
      <x:c r="AJ6" s="13" t="n">
        <x:v>47239</x:v>
      </x:c>
      <x:c r="AK6" s="13" t="n">
        <x:v>47270</x:v>
      </x:c>
      <x:c r="AL6" s="13" t="n">
        <x:v>47300</x:v>
      </x:c>
      <x:c r="AM6" s="13" t="n">
        <x:v>47331</x:v>
      </x:c>
      <x:c r="AN6" s="13" t="n">
        <x:v>47362</x:v>
      </x:c>
    </x:row>
    <x:row r="7" ht="22" customHeight="1">
      <x:c r="A7" s="1"/>
      <x:c r="B7" s="1"/>
      <x:c r="C7" s="1" t="str">
        <x:v>Planning month</x:v>
      </x:c>
      <x:c r="D7" s="1"/>
      <x:c r="E7" s="1" t="n">
        <x:v>1</x:v>
      </x:c>
      <x:c r="F7" s="1" t="n">
        <x:v>2</x:v>
      </x:c>
      <x:c r="G7" s="1" t="n">
        <x:v>3</x:v>
      </x:c>
      <x:c r="H7" s="1" t="n">
        <x:v>4</x:v>
      </x:c>
      <x:c r="I7" s="1" t="n">
        <x:v>5</x:v>
      </x:c>
      <x:c r="J7" s="1" t="n">
        <x:v>6</x:v>
      </x:c>
      <x:c r="K7" s="1" t="n">
        <x:v>7</x:v>
      </x:c>
      <x:c r="L7" s="1" t="n">
        <x:v>8</x:v>
      </x:c>
      <x:c r="M7" s="1" t="n">
        <x:v>9</x:v>
      </x:c>
      <x:c r="N7" s="1" t="n">
        <x:v>10</x:v>
      </x:c>
      <x:c r="O7" s="1" t="n">
        <x:v>11</x:v>
      </x:c>
      <x:c r="P7" s="1" t="n">
        <x:v>12</x:v>
      </x:c>
      <x:c r="Q7" s="1" t="n">
        <x:v>13</x:v>
      </x:c>
      <x:c r="R7" s="1" t="n">
        <x:v>14</x:v>
      </x:c>
      <x:c r="S7" s="1" t="n">
        <x:v>15</x:v>
      </x:c>
      <x:c r="T7" s="1" t="n">
        <x:v>16</x:v>
      </x:c>
      <x:c r="U7" s="1" t="n">
        <x:v>17</x:v>
      </x:c>
      <x:c r="V7" s="1" t="n">
        <x:v>18</x:v>
      </x:c>
      <x:c r="W7" s="1" t="n">
        <x:v>19</x:v>
      </x:c>
      <x:c r="X7" s="1" t="n">
        <x:v>20</x:v>
      </x:c>
      <x:c r="Y7" s="1" t="n">
        <x:v>21</x:v>
      </x:c>
      <x:c r="Z7" s="1" t="n">
        <x:v>22</x:v>
      </x:c>
      <x:c r="AA7" s="1" t="n">
        <x:v>23</x:v>
      </x:c>
      <x:c r="AB7" s="1" t="n">
        <x:v>24</x:v>
      </x:c>
      <x:c r="AC7" s="1" t="n">
        <x:v>25</x:v>
      </x:c>
      <x:c r="AD7" s="1" t="n">
        <x:v>26</x:v>
      </x:c>
      <x:c r="AE7" s="1" t="n">
        <x:v>27</x:v>
      </x:c>
      <x:c r="AF7" s="1" t="n">
        <x:v>28</x:v>
      </x:c>
      <x:c r="AG7" s="1" t="n">
        <x:v>29</x:v>
      </x:c>
      <x:c r="AH7" s="1" t="n">
        <x:v>30</x:v>
      </x:c>
      <x:c r="AI7" s="1" t="n">
        <x:v>31</x:v>
      </x:c>
      <x:c r="AJ7" s="1" t="n">
        <x:v>32</x:v>
      </x:c>
      <x:c r="AK7" s="1" t="n">
        <x:v>33</x:v>
      </x:c>
      <x:c r="AL7" s="1" t="n">
        <x:v>34</x:v>
      </x:c>
      <x:c r="AM7" s="1" t="n">
        <x:v>35</x:v>
      </x:c>
      <x:c r="AN7" s="1" t="n">
        <x:v>36</x:v>
      </x:c>
    </x:row>
    <x:row r="8" ht="22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</x:row>
    <x:row r="9" ht="22" customHeight="1">
      <x:c r="A9" s="1"/>
      <x:c r="B9" s="1"/>
      <x:c r="C9" s="1" t="str">
        <x:v>Organic visitors</x:v>
      </x:c>
      <x:c r="D9" s="1"/>
      <x:c r="E9" s="32" t="n">
        <x:f>'Assumptions'!E13</x:f>
        <x:v>5000</x:v>
      </x:c>
      <x:c r="F9" s="32" t="n">
        <x:f>E9*(1+'Assumptions'!F17)</x:f>
        <x:v>5400</x:v>
      </x:c>
      <x:c r="G9" s="32" t="n">
        <x:f>F9*(1+'Assumptions'!G17)</x:f>
        <x:v>5832</x:v>
      </x:c>
      <x:c r="H9" s="32" t="n">
        <x:f>G9*(1+'Assumptions'!H17)</x:f>
        <x:v>6298.56</x:v>
      </x:c>
      <x:c r="I9" s="32" t="n">
        <x:f>H9*(1+'Assumptions'!I17)</x:f>
        <x:v>6802.444800000001</x:v>
      </x:c>
      <x:c r="J9" s="32" t="n">
        <x:f>I9*(1+'Assumptions'!J17)</x:f>
        <x:v>7346.640384000002</x:v>
      </x:c>
      <x:c r="K9" s="32" t="n">
        <x:f>J9*(1+'Assumptions'!K17)</x:f>
        <x:v>7934.371614720003</x:v>
      </x:c>
      <x:c r="L9" s="32" t="n">
        <x:f>K9*(1+'Assumptions'!L17)</x:f>
        <x:v>8569.121343897605</x:v>
      </x:c>
      <x:c r="M9" s="32" t="n">
        <x:f>L9*(1+'Assumptions'!M17)</x:f>
        <x:v>9254.651051409413</x:v>
      </x:c>
      <x:c r="N9" s="32" t="n">
        <x:f>M9*(1+'Assumptions'!N17)</x:f>
        <x:v>9995.023135522168</x:v>
      </x:c>
      <x:c r="O9" s="32" t="n">
        <x:f>N9*(1+'Assumptions'!O17)</x:f>
        <x:v>10794.624986363942</x:v>
      </x:c>
      <x:c r="P9" s="32" t="n">
        <x:f>O9*(1+'Assumptions'!P17)</x:f>
        <x:v>11658.194985273058</x:v>
      </x:c>
      <x:c r="Q9" s="32" t="n">
        <x:f>P9*(1+'Assumptions'!Q17)</x:f>
        <x:v>12590.850584094904</x:v>
      </x:c>
      <x:c r="R9" s="32" t="n">
        <x:f>Q9*(1+'Assumptions'!R17)</x:f>
        <x:v>13598.118630822497</x:v>
      </x:c>
      <x:c r="S9" s="32" t="n">
        <x:f>R9*(1+'Assumptions'!S17)</x:f>
        <x:v>14685.968121288297</x:v>
      </x:c>
      <x:c r="T9" s="32" t="n">
        <x:f>S9*(1+'Assumptions'!T17)</x:f>
        <x:v>15860.845570991361</x:v>
      </x:c>
      <x:c r="U9" s="32" t="n">
        <x:f>T9*(1+'Assumptions'!U17)</x:f>
        <x:v>17129.713216670672</x:v>
      </x:c>
      <x:c r="V9" s="32" t="n">
        <x:f>U9*(1+'Assumptions'!V17)</x:f>
        <x:v>18500.090274004328</x:v>
      </x:c>
      <x:c r="W9" s="32" t="n">
        <x:f>V9*(1+'Assumptions'!W17)</x:f>
        <x:v>19980.097495924674</x:v>
      </x:c>
      <x:c r="X9" s="32" t="n">
        <x:f>W9*(1+'Assumptions'!X17)</x:f>
        <x:v>21578.50529559865</x:v>
      </x:c>
      <x:c r="Y9" s="32" t="n">
        <x:f>X9*(1+'Assumptions'!Y17)</x:f>
        <x:v>23304.785719246545</x:v>
      </x:c>
      <x:c r="Z9" s="32" t="n">
        <x:f>Y9*(1+'Assumptions'!Z17)</x:f>
        <x:v>25169.16857678627</x:v>
      </x:c>
      <x:c r="AA9" s="32" t="n">
        <x:f>Z9*(1+'Assumptions'!AA17)</x:f>
        <x:v>27182.702062929173</x:v>
      </x:c>
      <x:c r="AB9" s="32" t="n">
        <x:f>AA9*(1+'Assumptions'!AB17)</x:f>
        <x:v>29357.318227963508</x:v>
      </x:c>
      <x:c r="AC9" s="32" t="n">
        <x:f>AB9*(1+'Assumptions'!AC17)</x:f>
        <x:v>31705.90368620059</x:v>
      </x:c>
      <x:c r="AD9" s="32" t="n">
        <x:f>AC9*(1+'Assumptions'!AD17)</x:f>
        <x:v>34242.37598109664</x:v>
      </x:c>
      <x:c r="AE9" s="32" t="n">
        <x:f>AD9*(1+'Assumptions'!AE17)</x:f>
        <x:v>36981.76605958437</x:v>
      </x:c>
      <x:c r="AF9" s="32" t="n">
        <x:f>AE9*(1+'Assumptions'!AF17)</x:f>
        <x:v>39940.307344351124</x:v>
      </x:c>
      <x:c r="AG9" s="32" t="n">
        <x:f>AF9*(1+'Assumptions'!AG17)</x:f>
        <x:v>43135.53193189922</x:v>
      </x:c>
      <x:c r="AH9" s="32" t="n">
        <x:f>AG9*(1+'Assumptions'!AH17)</x:f>
        <x:v>46586.37448645116</x:v>
      </x:c>
      <x:c r="AI9" s="32" t="n">
        <x:f>AH9*(1+'Assumptions'!AI17)</x:f>
        <x:v>50313.28444536726</x:v>
      </x:c>
      <x:c r="AJ9" s="32" t="n">
        <x:f>AI9*(1+'Assumptions'!AJ17)</x:f>
        <x:v>54338.34720099664</x:v>
      </x:c>
      <x:c r="AK9" s="32" t="n">
        <x:f>AJ9*(1+'Assumptions'!AK17)</x:f>
        <x:v>58685.414977076376</x:v>
      </x:c>
      <x:c r="AL9" s="32" t="n">
        <x:f>AK9*(1+'Assumptions'!AL17)</x:f>
        <x:v>63380.248175242494</x:v>
      </x:c>
      <x:c r="AM9" s="32" t="n">
        <x:f>AL9*(1+'Assumptions'!AM17)</x:f>
        <x:v>68450.6680292619</x:v>
      </x:c>
      <x:c r="AN9" s="32" t="n">
        <x:f>AM9*(1+'Assumptions'!AN17)</x:f>
        <x:v>73926.72147160285</x:v>
      </x:c>
    </x:row>
    <x:row r="10" ht="22" customHeight="1">
      <x:c r="A10" s="1"/>
      <x:c r="B10" s="1"/>
      <x:c r="C10" s="1" t="str">
        <x:v>Paid acquisition spend</x:v>
      </x:c>
      <x:c r="D10" s="1"/>
      <x:c r="E10" s="31" t="n">
        <x:f>'Assumptions'!E21</x:f>
        <x:v>0</x:v>
      </x:c>
      <x:c r="F10" s="31" t="n">
        <x:f>'Assumptions'!F21</x:f>
        <x:v>0</x:v>
      </x:c>
      <x:c r="G10" s="31" t="n">
        <x:f>'Assumptions'!G21</x:f>
        <x:v>0</x:v>
      </x:c>
      <x:c r="H10" s="31" t="n">
        <x:f>'Assumptions'!H21</x:f>
        <x:v>3000</x:v>
      </x:c>
      <x:c r="I10" s="31" t="n">
        <x:f>'Assumptions'!I21</x:f>
        <x:v>3000</x:v>
      </x:c>
      <x:c r="J10" s="31" t="n">
        <x:f>'Assumptions'!J21</x:f>
        <x:v>3000</x:v>
      </x:c>
      <x:c r="K10" s="31" t="n">
        <x:f>'Assumptions'!K21</x:f>
        <x:v>8000</x:v>
      </x:c>
      <x:c r="L10" s="31" t="n">
        <x:f>'Assumptions'!L21</x:f>
        <x:v>8000</x:v>
      </x:c>
      <x:c r="M10" s="31" t="n">
        <x:f>'Assumptions'!M21</x:f>
        <x:v>8000</x:v>
      </x:c>
      <x:c r="N10" s="31" t="n">
        <x:f>'Assumptions'!N21</x:f>
        <x:v>8000</x:v>
      </x:c>
      <x:c r="O10" s="31" t="n">
        <x:f>'Assumptions'!O21</x:f>
        <x:v>8000</x:v>
      </x:c>
      <x:c r="P10" s="31" t="n">
        <x:f>'Assumptions'!P21</x:f>
        <x:v>8000</x:v>
      </x:c>
      <x:c r="Q10" s="31" t="n">
        <x:f>'Assumptions'!Q21</x:f>
        <x:v>15000</x:v>
      </x:c>
      <x:c r="R10" s="31" t="n">
        <x:f>'Assumptions'!R21</x:f>
        <x:v>15000</x:v>
      </x:c>
      <x:c r="S10" s="31" t="n">
        <x:f>'Assumptions'!S21</x:f>
        <x:v>15000</x:v>
      </x:c>
      <x:c r="T10" s="31" t="n">
        <x:f>'Assumptions'!T21</x:f>
        <x:v>15000</x:v>
      </x:c>
      <x:c r="U10" s="31" t="n">
        <x:f>'Assumptions'!U21</x:f>
        <x:v>15000</x:v>
      </x:c>
      <x:c r="V10" s="31" t="n">
        <x:f>'Assumptions'!V21</x:f>
        <x:v>15000</x:v>
      </x:c>
      <x:c r="W10" s="31" t="n">
        <x:f>'Assumptions'!W21</x:f>
        <x:v>15000</x:v>
      </x:c>
      <x:c r="X10" s="31" t="n">
        <x:f>'Assumptions'!X21</x:f>
        <x:v>15000</x:v>
      </x:c>
      <x:c r="Y10" s="31" t="n">
        <x:f>'Assumptions'!Y21</x:f>
        <x:v>15000</x:v>
      </x:c>
      <x:c r="Z10" s="31" t="n">
        <x:f>'Assumptions'!Z21</x:f>
        <x:v>15000</x:v>
      </x:c>
      <x:c r="AA10" s="31" t="n">
        <x:f>'Assumptions'!AA21</x:f>
        <x:v>15000</x:v>
      </x:c>
      <x:c r="AB10" s="31" t="n">
        <x:f>'Assumptions'!AB21</x:f>
        <x:v>15000</x:v>
      </x:c>
      <x:c r="AC10" s="31" t="n">
        <x:f>'Assumptions'!AC21</x:f>
        <x:v>25000</x:v>
      </x:c>
      <x:c r="AD10" s="31" t="n">
        <x:f>'Assumptions'!AD21</x:f>
        <x:v>25000</x:v>
      </x:c>
      <x:c r="AE10" s="31" t="n">
        <x:f>'Assumptions'!AE21</x:f>
        <x:v>25000</x:v>
      </x:c>
      <x:c r="AF10" s="31" t="n">
        <x:f>'Assumptions'!AF21</x:f>
        <x:v>25000</x:v>
      </x:c>
      <x:c r="AG10" s="31" t="n">
        <x:f>'Assumptions'!AG21</x:f>
        <x:v>25000</x:v>
      </x:c>
      <x:c r="AH10" s="31" t="n">
        <x:f>'Assumptions'!AH21</x:f>
        <x:v>25000</x:v>
      </x:c>
      <x:c r="AI10" s="31" t="n">
        <x:f>'Assumptions'!AI21</x:f>
        <x:v>25000</x:v>
      </x:c>
      <x:c r="AJ10" s="31" t="n">
        <x:f>'Assumptions'!AJ21</x:f>
        <x:v>25000</x:v>
      </x:c>
      <x:c r="AK10" s="31" t="n">
        <x:f>'Assumptions'!AK21</x:f>
        <x:v>25000</x:v>
      </x:c>
      <x:c r="AL10" s="31" t="n">
        <x:f>'Assumptions'!AL21</x:f>
        <x:v>25000</x:v>
      </x:c>
      <x:c r="AM10" s="31" t="n">
        <x:f>'Assumptions'!AM21</x:f>
        <x:v>25000</x:v>
      </x:c>
      <x:c r="AN10" s="31" t="n">
        <x:f>'Assumptions'!AN21</x:f>
        <x:v>25000</x:v>
      </x:c>
    </x:row>
    <x:row r="11" ht="22" customHeight="1">
      <x:c r="A11" s="1"/>
      <x:c r="B11" s="1"/>
      <x:c r="C11" s="1" t="str">
        <x:v>Paid visitors</x:v>
      </x:c>
      <x:c r="D11" s="1"/>
      <x:c r="E11" s="32" t="n">
        <x:f>E10/'Assumptions'!E25</x:f>
        <x:v>0</x:v>
      </x:c>
      <x:c r="F11" s="32" t="n">
        <x:f>F10/'Assumptions'!F25</x:f>
        <x:v>0</x:v>
      </x:c>
      <x:c r="G11" s="32" t="n">
        <x:f>G10/'Assumptions'!G25</x:f>
        <x:v>0</x:v>
      </x:c>
      <x:c r="H11" s="32" t="n">
        <x:f>H10/'Assumptions'!H25</x:f>
        <x:v>1714.2857142857142</x:v>
      </x:c>
      <x:c r="I11" s="32" t="n">
        <x:f>I10/'Assumptions'!I25</x:f>
        <x:v>1714.2857142857142</x:v>
      </x:c>
      <x:c r="J11" s="32" t="n">
        <x:f>J10/'Assumptions'!J25</x:f>
        <x:v>1714.2857142857142</x:v>
      </x:c>
      <x:c r="K11" s="32" t="n">
        <x:f>K10/'Assumptions'!K25</x:f>
        <x:v>4571.428571428572</x:v>
      </x:c>
      <x:c r="L11" s="32" t="n">
        <x:f>L10/'Assumptions'!L25</x:f>
        <x:v>4571.428571428572</x:v>
      </x:c>
      <x:c r="M11" s="32" t="n">
        <x:f>M10/'Assumptions'!M25</x:f>
        <x:v>4571.428571428572</x:v>
      </x:c>
      <x:c r="N11" s="32" t="n">
        <x:f>N10/'Assumptions'!N25</x:f>
        <x:v>4571.428571428572</x:v>
      </x:c>
      <x:c r="O11" s="32" t="n">
        <x:f>O10/'Assumptions'!O25</x:f>
        <x:v>4571.428571428572</x:v>
      </x:c>
      <x:c r="P11" s="32" t="n">
        <x:f>P10/'Assumptions'!P25</x:f>
        <x:v>4571.428571428572</x:v>
      </x:c>
      <x:c r="Q11" s="32" t="n">
        <x:f>Q10/'Assumptions'!Q25</x:f>
        <x:v>8571.42857142857</x:v>
      </x:c>
      <x:c r="R11" s="32" t="n">
        <x:f>R10/'Assumptions'!R25</x:f>
        <x:v>8571.42857142857</x:v>
      </x:c>
      <x:c r="S11" s="32" t="n">
        <x:f>S10/'Assumptions'!S25</x:f>
        <x:v>8571.42857142857</x:v>
      </x:c>
      <x:c r="T11" s="32" t="n">
        <x:f>T10/'Assumptions'!T25</x:f>
        <x:v>8571.42857142857</x:v>
      </x:c>
      <x:c r="U11" s="32" t="n">
        <x:f>U10/'Assumptions'!U25</x:f>
        <x:v>8571.42857142857</x:v>
      </x:c>
      <x:c r="V11" s="32" t="n">
        <x:f>V10/'Assumptions'!V25</x:f>
        <x:v>8571.42857142857</x:v>
      </x:c>
      <x:c r="W11" s="32" t="n">
        <x:f>W10/'Assumptions'!W25</x:f>
        <x:v>8571.42857142857</x:v>
      </x:c>
      <x:c r="X11" s="32" t="n">
        <x:f>X10/'Assumptions'!X25</x:f>
        <x:v>8571.42857142857</x:v>
      </x:c>
      <x:c r="Y11" s="32" t="n">
        <x:f>Y10/'Assumptions'!Y25</x:f>
        <x:v>8571.42857142857</x:v>
      </x:c>
      <x:c r="Z11" s="32" t="n">
        <x:f>Z10/'Assumptions'!Z25</x:f>
        <x:v>8571.42857142857</x:v>
      </x:c>
      <x:c r="AA11" s="32" t="n">
        <x:f>AA10/'Assumptions'!AA25</x:f>
        <x:v>8571.42857142857</x:v>
      </x:c>
      <x:c r="AB11" s="32" t="n">
        <x:f>AB10/'Assumptions'!AB25</x:f>
        <x:v>8571.42857142857</x:v>
      </x:c>
      <x:c r="AC11" s="32" t="n">
        <x:f>AC10/'Assumptions'!AC25</x:f>
        <x:v>14285.714285714286</x:v>
      </x:c>
      <x:c r="AD11" s="32" t="n">
        <x:f>AD10/'Assumptions'!AD25</x:f>
        <x:v>14285.714285714286</x:v>
      </x:c>
      <x:c r="AE11" s="32" t="n">
        <x:f>AE10/'Assumptions'!AE25</x:f>
        <x:v>14285.714285714286</x:v>
      </x:c>
      <x:c r="AF11" s="32" t="n">
        <x:f>AF10/'Assumptions'!AF25</x:f>
        <x:v>14285.714285714286</x:v>
      </x:c>
      <x:c r="AG11" s="32" t="n">
        <x:f>AG10/'Assumptions'!AG25</x:f>
        <x:v>14285.714285714286</x:v>
      </x:c>
      <x:c r="AH11" s="32" t="n">
        <x:f>AH10/'Assumptions'!AH25</x:f>
        <x:v>14285.714285714286</x:v>
      </x:c>
      <x:c r="AI11" s="32" t="n">
        <x:f>AI10/'Assumptions'!AI25</x:f>
        <x:v>14285.714285714286</x:v>
      </x:c>
      <x:c r="AJ11" s="32" t="n">
        <x:f>AJ10/'Assumptions'!AJ25</x:f>
        <x:v>14285.714285714286</x:v>
      </x:c>
      <x:c r="AK11" s="32" t="n">
        <x:f>AK10/'Assumptions'!AK25</x:f>
        <x:v>14285.714285714286</x:v>
      </x:c>
      <x:c r="AL11" s="32" t="n">
        <x:f>AL10/'Assumptions'!AL25</x:f>
        <x:v>14285.714285714286</x:v>
      </x:c>
      <x:c r="AM11" s="32" t="n">
        <x:f>AM10/'Assumptions'!AM25</x:f>
        <x:v>14285.714285714286</x:v>
      </x:c>
      <x:c r="AN11" s="32" t="n">
        <x:f>AN10/'Assumptions'!AN25</x:f>
        <x:v>14285.714285714286</x:v>
      </x:c>
    </x:row>
    <x:row r="12" ht="22" customHeight="1">
      <x:c r="A12" s="1"/>
      <x:c r="B12" s="1"/>
      <x:c r="C12" s="1" t="str">
        <x:v>Total visitors</x:v>
      </x:c>
      <x:c r="D12" s="1"/>
      <x:c r="E12" s="33" t="n">
        <x:f>SUM(E9,E11)</x:f>
        <x:v>5000</x:v>
      </x:c>
      <x:c r="F12" s="33" t="n">
        <x:f>SUM(F9,F11)</x:f>
        <x:v>5400</x:v>
      </x:c>
      <x:c r="G12" s="33" t="n">
        <x:f>SUM(G9,G11)</x:f>
        <x:v>5832</x:v>
      </x:c>
      <x:c r="H12" s="33" t="n">
        <x:f>SUM(H9,H11)</x:f>
        <x:v>8012.845714285715</x:v>
      </x:c>
      <x:c r="I12" s="33" t="n">
        <x:f>SUM(I9,I11)</x:f>
        <x:v>8516.730514285715</x:v>
      </x:c>
      <x:c r="J12" s="33" t="n">
        <x:f>SUM(J9,J11)</x:f>
        <x:v>9060.926098285716</x:v>
      </x:c>
      <x:c r="K12" s="33" t="n">
        <x:f>SUM(K9,K11)</x:f>
        <x:v>12505.800186148575</x:v>
      </x:c>
      <x:c r="L12" s="33" t="n">
        <x:f>SUM(L9,L11)</x:f>
        <x:v>13140.549915326177</x:v>
      </x:c>
      <x:c r="M12" s="33" t="n">
        <x:f>SUM(M9,M11)</x:f>
        <x:v>13826.079622837984</x:v>
      </x:c>
      <x:c r="N12" s="33" t="n">
        <x:f>SUM(N9,N11)</x:f>
        <x:v>14566.451706950738</x:v>
      </x:c>
      <x:c r="O12" s="33" t="n">
        <x:f>SUM(O9,O11)</x:f>
        <x:v>15366.053557792515</x:v>
      </x:c>
      <x:c r="P12" s="33" t="n">
        <x:f>SUM(P9,P11)</x:f>
        <x:v>16229.62355670163</x:v>
      </x:c>
      <x:c r="Q12" s="33" t="n">
        <x:f>SUM(Q9,Q11)</x:f>
        <x:v>21162.279155523473</x:v>
      </x:c>
      <x:c r="R12" s="33" t="n">
        <x:f>SUM(R9,R11)</x:f>
        <x:v>22169.547202251066</x:v>
      </x:c>
      <x:c r="S12" s="33" t="n">
        <x:f>SUM(S9,S11)</x:f>
        <x:v>23257.396692716866</x:v>
      </x:c>
      <x:c r="T12" s="33" t="n">
        <x:f>SUM(T9,T11)</x:f>
        <x:v>24432.274142419934</x:v>
      </x:c>
      <x:c r="U12" s="33" t="n">
        <x:f>SUM(U9,U11)</x:f>
        <x:v>25701.141788099245</x:v>
      </x:c>
      <x:c r="V12" s="33" t="n">
        <x:f>SUM(V9,V11)</x:f>
        <x:v>27071.518845432896</x:v>
      </x:c>
      <x:c r="W12" s="33" t="n">
        <x:f>SUM(W9,W11)</x:f>
        <x:v>28551.526067353247</x:v>
      </x:c>
      <x:c r="X12" s="33" t="n">
        <x:f>SUM(X9,X11)</x:f>
        <x:v>30149.93386702722</x:v>
      </x:c>
      <x:c r="Y12" s="33" t="n">
        <x:f>SUM(Y9,Y11)</x:f>
        <x:v>31876.214290675118</x:v>
      </x:c>
      <x:c r="Z12" s="33" t="n">
        <x:f>SUM(Z9,Z11)</x:f>
        <x:v>33740.59714821484</x:v>
      </x:c>
      <x:c r="AA12" s="33" t="n">
        <x:f>SUM(AA9,AA11)</x:f>
        <x:v>35754.130634357745</x:v>
      </x:c>
      <x:c r="AB12" s="33" t="n">
        <x:f>SUM(AB9,AB11)</x:f>
        <x:v>37928.74679939208</x:v>
      </x:c>
      <x:c r="AC12" s="33" t="n">
        <x:f>SUM(AC9,AC11)</x:f>
        <x:v>45991.61797191488</x:v>
      </x:c>
      <x:c r="AD12" s="33" t="n">
        <x:f>SUM(AD9,AD11)</x:f>
        <x:v>48528.09026681092</x:v>
      </x:c>
      <x:c r="AE12" s="33" t="n">
        <x:f>SUM(AE9,AE11)</x:f>
        <x:v>51267.48034529865</x:v>
      </x:c>
      <x:c r="AF12" s="33" t="n">
        <x:f>SUM(AF9,AF11)</x:f>
        <x:v>54226.021630065414</x:v>
      </x:c>
      <x:c r="AG12" s="33" t="n">
        <x:f>SUM(AG9,AG11)</x:f>
        <x:v>57421.2462176135</x:v>
      </x:c>
      <x:c r="AH12" s="33" t="n">
        <x:f>SUM(AH9,AH11)</x:f>
        <x:v>60872.08877216544</x:v>
      </x:c>
      <x:c r="AI12" s="33" t="n">
        <x:f>SUM(AI9,AI11)</x:f>
        <x:v>64598.99873108155</x:v>
      </x:c>
      <x:c r="AJ12" s="33" t="n">
        <x:f>SUM(AJ9,AJ11)</x:f>
        <x:v>68624.06148671093</x:v>
      </x:c>
      <x:c r="AK12" s="33" t="n">
        <x:f>SUM(AK9,AK11)</x:f>
        <x:v>72971.12926279067</x:v>
      </x:c>
      <x:c r="AL12" s="33" t="n">
        <x:f>SUM(AL9,AL11)</x:f>
        <x:v>77665.96246095678</x:v>
      </x:c>
      <x:c r="AM12" s="33" t="n">
        <x:f>SUM(AM9,AM11)</x:f>
        <x:v>82736.38231497619</x:v>
      </x:c>
      <x:c r="AN12" s="33" t="n">
        <x:f>SUM(AN9,AN11)</x:f>
        <x:v>88212.43575731714</x:v>
      </x:c>
    </x:row>
    <x:row r="13" ht="22" customHeight="1">
      <x:c r="A13" s="1"/>
      <x:c r="B13" s="1"/>
      <x:c r="C13" s="1" t="str">
        <x:v>New accounts</x:v>
      </x:c>
      <x:c r="D13" s="1"/>
      <x:c r="E13" s="32" t="n">
        <x:f>E12*'Assumptions'!E29</x:f>
        <x:v>400</x:v>
      </x:c>
      <x:c r="F13" s="32" t="n">
        <x:f>F12*'Assumptions'!F29</x:f>
        <x:v>432</x:v>
      </x:c>
      <x:c r="G13" s="32" t="n">
        <x:f>G12*'Assumptions'!G29</x:f>
        <x:v>466.56</x:v>
      </x:c>
      <x:c r="H13" s="32" t="n">
        <x:f>H12*'Assumptions'!H29</x:f>
        <x:v>641.0276571428573</x:v>
      </x:c>
      <x:c r="I13" s="32" t="n">
        <x:f>I12*'Assumptions'!I29</x:f>
        <x:v>681.3384411428572</x:v>
      </x:c>
      <x:c r="J13" s="32" t="n">
        <x:f>J12*'Assumptions'!J29</x:f>
        <x:v>724.8740878628573</x:v>
      </x:c>
      <x:c r="K13" s="32" t="n">
        <x:f>K12*'Assumptions'!K29</x:f>
        <x:v>1000.4640148918861</x:v>
      </x:c>
      <x:c r="L13" s="32" t="n">
        <x:f>L12*'Assumptions'!L29</x:f>
        <x:v>1051.2439932260943</x:v>
      </x:c>
      <x:c r="M13" s="32" t="n">
        <x:f>M12*'Assumptions'!M29</x:f>
        <x:v>1106.0863698270387</x:v>
      </x:c>
      <x:c r="N13" s="32" t="n">
        <x:f>N12*'Assumptions'!N29</x:f>
        <x:v>1165.316136556059</x:v>
      </x:c>
      <x:c r="O13" s="32" t="n">
        <x:f>O12*'Assumptions'!O29</x:f>
        <x:v>1229.2842846234012</x:v>
      </x:c>
      <x:c r="P13" s="32" t="n">
        <x:f>P12*'Assumptions'!P29</x:f>
        <x:v>1298.3698845361305</x:v>
      </x:c>
      <x:c r="Q13" s="32" t="n">
        <x:f>Q12*'Assumptions'!Q29</x:f>
        <x:v>1692.9823324418778</x:v>
      </x:c>
      <x:c r="R13" s="32" t="n">
        <x:f>R12*'Assumptions'!R29</x:f>
        <x:v>1773.5637761800854</x:v>
      </x:c>
      <x:c r="S13" s="32" t="n">
        <x:f>S12*'Assumptions'!S29</x:f>
        <x:v>1860.5917354173494</x:v>
      </x:c>
      <x:c r="T13" s="32" t="n">
        <x:f>T12*'Assumptions'!T29</x:f>
        <x:v>1954.5819313935947</x:v>
      </x:c>
      <x:c r="U13" s="32" t="n">
        <x:f>U12*'Assumptions'!U29</x:f>
        <x:v>2056.0913430479395</x:v>
      </x:c>
      <x:c r="V13" s="32" t="n">
        <x:f>V12*'Assumptions'!V29</x:f>
        <x:v>2165.721507634632</x:v>
      </x:c>
      <x:c r="W13" s="32" t="n">
        <x:f>W12*'Assumptions'!W29</x:f>
        <x:v>2284.1220853882596</x:v>
      </x:c>
      <x:c r="X13" s="32" t="n">
        <x:f>X12*'Assumptions'!X29</x:f>
        <x:v>2411.9947093621777</x:v>
      </x:c>
      <x:c r="Y13" s="32" t="n">
        <x:f>Y12*'Assumptions'!Y29</x:f>
        <x:v>2550.0971432540096</x:v>
      </x:c>
      <x:c r="Z13" s="32" t="n">
        <x:f>Z12*'Assumptions'!Z29</x:f>
        <x:v>2699.247771857187</x:v>
      </x:c>
      <x:c r="AA13" s="32" t="n">
        <x:f>AA12*'Assumptions'!AA29</x:f>
        <x:v>2860.3304507486196</x:v>
      </x:c>
      <x:c r="AB13" s="32" t="n">
        <x:f>AB12*'Assumptions'!AB29</x:f>
        <x:v>3034.2997439513665</x:v>
      </x:c>
      <x:c r="AC13" s="32" t="n">
        <x:f>AC12*'Assumptions'!AC29</x:f>
        <x:v>3679.32943775319</x:v>
      </x:c>
      <x:c r="AD13" s="32" t="n">
        <x:f>AD12*'Assumptions'!AD29</x:f>
        <x:v>3882.2472213448737</x:v>
      </x:c>
      <x:c r="AE13" s="32" t="n">
        <x:f>AE12*'Assumptions'!AE29</x:f>
        <x:v>4101.3984276238925</x:v>
      </x:c>
      <x:c r="AF13" s="32" t="n">
        <x:f>AF12*'Assumptions'!AF29</x:f>
        <x:v>4338.081730405233</x:v>
      </x:c>
      <x:c r="AG13" s="32" t="n">
        <x:f>AG12*'Assumptions'!AG29</x:f>
        <x:v>4593.69969740908</x:v>
      </x:c>
      <x:c r="AH13" s="32" t="n">
        <x:f>AH12*'Assumptions'!AH29</x:f>
        <x:v>4869.7671017732355</x:v>
      </x:c>
      <x:c r="AI13" s="32" t="n">
        <x:f>AI12*'Assumptions'!AI29</x:f>
        <x:v>5167.919898486524</x:v>
      </x:c>
      <x:c r="AJ13" s="32" t="n">
        <x:f>AJ12*'Assumptions'!AJ29</x:f>
        <x:v>5489.924918936874</x:v>
      </x:c>
      <x:c r="AK13" s="32" t="n">
        <x:f>AK12*'Assumptions'!AK29</x:f>
        <x:v>5837.6903410232535</x:v>
      </x:c>
      <x:c r="AL13" s="32" t="n">
        <x:f>AL12*'Assumptions'!AL29</x:f>
        <x:v>6213.276996876542</x:v>
      </x:c>
      <x:c r="AM13" s="32" t="n">
        <x:f>AM12*'Assumptions'!AM29</x:f>
        <x:v>6618.910585198095</x:v>
      </x:c>
      <x:c r="AN13" s="32" t="n">
        <x:f>AN12*'Assumptions'!AN29</x:f>
        <x:v>7056.9948605853715</x:v>
      </x:c>
    </x:row>
    <x:row r="14" ht="22" customHeight="1">
      <x:c r="A14" s="1"/>
      <x:c r="B14" s="1"/>
      <x:c r="C14" s="1" t="str">
        <x:v>New paid customers</x:v>
      </x:c>
      <x:c r="D14" s="1"/>
      <x:c r="E14" s="32" t="n">
        <x:f>IF(E7&gt;='Assumptions'!E9,E13*'Assumptions'!E33,0)</x:f>
        <x:v>0</x:v>
      </x:c>
      <x:c r="F14" s="32" t="n">
        <x:f>IF(F7&gt;='Assumptions'!F9,F13*'Assumptions'!F33,0)</x:f>
        <x:v>0</x:v>
      </x:c>
      <x:c r="G14" s="32" t="n">
        <x:f>IF(G7&gt;='Assumptions'!G9,G13*'Assumptions'!G33,0)</x:f>
        <x:v>0</x:v>
      </x:c>
      <x:c r="H14" s="32" t="n">
        <x:f>IF(H7&gt;='Assumptions'!H9,H13*'Assumptions'!H33,0)</x:f>
        <x:v>0</x:v>
      </x:c>
      <x:c r="I14" s="32" t="n">
        <x:f>IF(I7&gt;='Assumptions'!I9,I13*'Assumptions'!I33,0)</x:f>
        <x:v>0</x:v>
      </x:c>
      <x:c r="J14" s="32" t="n">
        <x:f>IF(J7&gt;='Assumptions'!J9,J13*'Assumptions'!J33,0)</x:f>
        <x:v>0</x:v>
      </x:c>
      <x:c r="K14" s="32" t="n">
        <x:f>IF(K7&gt;='Assumptions'!K9,K13*'Assumptions'!K33,0)</x:f>
        <x:v>60.027840893513165</x:v>
      </x:c>
      <x:c r="L14" s="32" t="n">
        <x:f>IF(L7&gt;='Assumptions'!L9,L13*'Assumptions'!L33,0)</x:f>
        <x:v>63.07463959356566</x:v>
      </x:c>
      <x:c r="M14" s="32" t="n">
        <x:f>IF(M7&gt;='Assumptions'!M9,M13*'Assumptions'!M33,0)</x:f>
        <x:v>66.36518218962232</x:v>
      </x:c>
      <x:c r="N14" s="32" t="n">
        <x:f>IF(N7&gt;='Assumptions'!N9,N13*'Assumptions'!N33,0)</x:f>
        <x:v>69.91896819336354</x:v>
      </x:c>
      <x:c r="O14" s="32" t="n">
        <x:f>IF(O7&gt;='Assumptions'!O9,O13*'Assumptions'!O33,0)</x:f>
        <x:v>73.75705707740407</x:v>
      </x:c>
      <x:c r="P14" s="32" t="n">
        <x:f>IF(P7&gt;='Assumptions'!P9,P13*'Assumptions'!P33,0)</x:f>
        <x:v>77.90219307216783</x:v>
      </x:c>
      <x:c r="Q14" s="32" t="n">
        <x:f>IF(Q7&gt;='Assumptions'!Q9,Q13*'Assumptions'!Q33,0)</x:f>
        <x:v>101.57893994651266</x:v>
      </x:c>
      <x:c r="R14" s="32" t="n">
        <x:f>IF(R7&gt;='Assumptions'!R9,R13*'Assumptions'!R33,0)</x:f>
        <x:v>106.41382657080511</x:v>
      </x:c>
      <x:c r="S14" s="32" t="n">
        <x:f>IF(S7&gt;='Assumptions'!S9,S13*'Assumptions'!S33,0)</x:f>
        <x:v>111.63550412504095</x:v>
      </x:c>
      <x:c r="T14" s="32" t="n">
        <x:f>IF(T7&gt;='Assumptions'!T9,T13*'Assumptions'!T33,0)</x:f>
        <x:v>117.27491588361568</x:v>
      </x:c>
      <x:c r="U14" s="32" t="n">
        <x:f>IF(U7&gt;='Assumptions'!U9,U13*'Assumptions'!U33,0)</x:f>
        <x:v>123.36548058287637</x:v>
      </x:c>
      <x:c r="V14" s="32" t="n">
        <x:f>IF(V7&gt;='Assumptions'!V9,V13*'Assumptions'!V33,0)</x:f>
        <x:v>129.9432904580779</x:v>
      </x:c>
      <x:c r="W14" s="32" t="n">
        <x:f>IF(W7&gt;='Assumptions'!W9,W13*'Assumptions'!W33,0)</x:f>
        <x:v>137.04732512329556</x:v>
      </x:c>
      <x:c r="X14" s="32" t="n">
        <x:f>IF(X7&gt;='Assumptions'!X9,X13*'Assumptions'!X33,0)</x:f>
        <x:v>144.71968256173065</x:v>
      </x:c>
      <x:c r="Y14" s="32" t="n">
        <x:f>IF(Y7&gt;='Assumptions'!Y9,Y13*'Assumptions'!Y33,0)</x:f>
        <x:v>153.00582859524056</x:v>
      </x:c>
      <x:c r="Z14" s="32" t="n">
        <x:f>IF(Z7&gt;='Assumptions'!Z9,Z13*'Assumptions'!Z33,0)</x:f>
        <x:v>161.95486631143123</x:v>
      </x:c>
      <x:c r="AA14" s="32" t="n">
        <x:f>IF(AA7&gt;='Assumptions'!AA9,AA13*'Assumptions'!AA33,0)</x:f>
        <x:v>171.61982704491717</x:v>
      </x:c>
      <x:c r="AB14" s="32" t="n">
        <x:f>IF(AB7&gt;='Assumptions'!AB9,AB13*'Assumptions'!AB33,0)</x:f>
        <x:v>182.05798463708197</x:v>
      </x:c>
      <x:c r="AC14" s="32" t="n">
        <x:f>IF(AC7&gt;='Assumptions'!AC9,AC13*'Assumptions'!AC33,0)</x:f>
        <x:v>220.75976626519142</x:v>
      </x:c>
      <x:c r="AD14" s="32" t="n">
        <x:f>IF(AD7&gt;='Assumptions'!AD9,AD13*'Assumptions'!AD33,0)</x:f>
        <x:v>232.9348332806924</x:v>
      </x:c>
      <x:c r="AE14" s="32" t="n">
        <x:f>IF(AE7&gt;='Assumptions'!AE9,AE13*'Assumptions'!AE33,0)</x:f>
        <x:v>246.08390565743355</x:v>
      </x:c>
      <x:c r="AF14" s="32" t="n">
        <x:f>IF(AF7&gt;='Assumptions'!AF9,AF13*'Assumptions'!AF33,0)</x:f>
        <x:v>260.284903824314</x:v>
      </x:c>
      <x:c r="AG14" s="32" t="n">
        <x:f>IF(AG7&gt;='Assumptions'!AG9,AG13*'Assumptions'!AG33,0)</x:f>
        <x:v>275.6219818445448</x:v>
      </x:c>
      <x:c r="AH14" s="32" t="n">
        <x:f>IF(AH7&gt;='Assumptions'!AH9,AH13*'Assumptions'!AH33,0)</x:f>
        <x:v>292.18602610639414</x:v>
      </x:c>
      <x:c r="AI14" s="32" t="n">
        <x:f>IF(AI7&gt;='Assumptions'!AI9,AI13*'Assumptions'!AI33,0)</x:f>
        <x:v>310.07519390919146</x:v>
      </x:c>
      <x:c r="AJ14" s="32" t="n">
        <x:f>IF(AJ7&gt;='Assumptions'!AJ9,AJ13*'Assumptions'!AJ33,0)</x:f>
        <x:v>329.39549513621245</x:v>
      </x:c>
      <x:c r="AK14" s="32" t="n">
        <x:f>IF(AK7&gt;='Assumptions'!AK9,AK13*'Assumptions'!AK33,0)</x:f>
        <x:v>350.2614204613952</x:v>
      </x:c>
      <x:c r="AL14" s="32" t="n">
        <x:f>IF(AL7&gt;='Assumptions'!AL9,AL13*'Assumptions'!AL33,0)</x:f>
        <x:v>372.79661981259255</x:v>
      </x:c>
      <x:c r="AM14" s="32" t="n">
        <x:f>IF(AM7&gt;='Assumptions'!AM9,AM13*'Assumptions'!AM33,0)</x:f>
        <x:v>397.1346351118857</x:v>
      </x:c>
      <x:c r="AN14" s="32" t="n">
        <x:f>IF(AN7&gt;='Assumptions'!AN9,AN13*'Assumptions'!AN33,0)</x:f>
        <x:v>423.41969163512226</x:v>
      </x:c>
    </x:row>
    <x:row r="15" ht="22" customHeight="1">
      <x:c r="A15" s="1"/>
      <x:c r="B15" s="1"/>
      <x:c r="C15" s="1" t="str">
        <x:v>Opening paid customers</x:v>
      </x:c>
      <x:c r="D15" s="1"/>
      <x:c r="E15" s="32" t="n">
        <x:f>'Assumptions'!$D$68</x:f>
        <x:v>0</x:v>
      </x:c>
      <x:c r="F15" s="33" t="n">
        <x:f>E17</x:f>
        <x:v>0</x:v>
      </x:c>
      <x:c r="G15" s="33" t="n">
        <x:f>F17</x:f>
        <x:v>0</x:v>
      </x:c>
      <x:c r="H15" s="33" t="n">
        <x:f>G17</x:f>
        <x:v>0</x:v>
      </x:c>
      <x:c r="I15" s="33" t="n">
        <x:f>H17</x:f>
        <x:v>0</x:v>
      </x:c>
      <x:c r="J15" s="33" t="n">
        <x:f>I17</x:f>
        <x:v>0</x:v>
      </x:c>
      <x:c r="K15" s="33" t="n">
        <x:f>J17</x:f>
        <x:v>0</x:v>
      </x:c>
      <x:c r="L15" s="33" t="n">
        <x:f>K17</x:f>
        <x:v>60.027840893513165</x:v>
      </x:c>
      <x:c r="M15" s="33" t="n">
        <x:f>L17</x:f>
        <x:v>120.70136685133829</x:v>
      </x:c>
      <x:c r="N15" s="33" t="n">
        <x:f>M17</x:f>
        <x:v>182.23849436690708</x:v>
      </x:c>
      <x:c r="O15" s="33" t="n">
        <x:f>N17</x:f>
        <x:v>244.86792278559435</x:v>
      </x:c>
      <x:c r="P15" s="33" t="n">
        <x:f>O17</x:f>
        <x:v>308.83026295157464</x:v>
      </x:c>
      <x:c r="Q15" s="33" t="n">
        <x:f>P17</x:f>
        <x:v>374.3792455056795</x:v>
      </x:c>
      <x:c r="R15" s="33" t="n">
        <x:f>Q17</x:f>
        <x:v>460.983015631965</x:v>
      </x:c>
      <x:c r="S15" s="33" t="n">
        <x:f>R17</x:f>
        <x:v>548.9575215774915</x:v>
      </x:c>
      <x:c r="T15" s="33" t="n">
        <x:f>S17</x:f>
        <x:v>638.6347248394328</x:v>
      </x:c>
      <x:c r="U15" s="33" t="n">
        <x:f>T17</x:f>
        <x:v>730.3642517294712</x:v>
      </x:c>
      <x:c r="V15" s="33" t="n">
        <x:f>U17</x:f>
        <x:v>824.5151622431687</x:v>
      </x:c>
      <x:c r="W15" s="33" t="n">
        <x:f>V17</x:f>
        <x:v>921.4778462115199</x:v>
      </x:c>
      <x:c r="X15" s="33" t="n">
        <x:f>W17</x:f>
        <x:v>1021.6660574863547</x:v>
      </x:c>
      <x:c r="Y15" s="33" t="n">
        <x:f>X17</x:f>
        <x:v>1125.519097748631</x:v>
      </x:c>
      <x:c r="Z15" s="33" t="n">
        <x:f>Y17</x:f>
        <x:v>1233.5041624339262</x:v>
      </x:c>
      <x:c r="AA15" s="33" t="n">
        <x:f>Z17</x:f>
        <x:v>1346.1188622480004</x:v>
      </x:c>
      <x:c r="AB15" s="33" t="n">
        <x:f>AA17</x:f>
        <x:v>1463.8939348029976</x:v>
      </x:c>
      <x:c r="AC15" s="33" t="n">
        <x:f>AB17</x:f>
        <x:v>1587.3961620479597</x:v>
      </x:c>
      <x:c r="AD15" s="33" t="n">
        <x:f>AC17</x:f>
        <x:v>1744.660081831233</x:v>
      </x:c>
      <x:c r="AE15" s="33" t="n">
        <x:f>AD17</x:f>
        <x:v>1907.808511838676</x:v>
      </x:c>
      <x:c r="AF15" s="33" t="n">
        <x:f>AE17</x:f>
        <x:v>2077.5800770225624</x:v>
      </x:c>
      <x:c r="AG15" s="33" t="n">
        <x:f>AF17</x:f>
        <x:v>2254.761777765974</x:v>
      </x:c>
      <x:c r="AH15" s="33" t="n">
        <x:f>AG17</x:f>
        <x:v>2440.1932884998796</x:v>
      </x:c>
      <x:c r="AI15" s="33" t="n">
        <x:f>AH17</x:f>
        <x:v>2634.7715830662783</x:v>
      </x:c>
      <x:c r="AJ15" s="33" t="n">
        <x:f>AI17</x:f>
        <x:v>2839.4559136528187</x:v>
      </x:c>
      <x:c r="AK15" s="33" t="n">
        <x:f>AJ17</x:f>
        <x:v>3055.2731722429185</x:v>
      </x:c>
      <x:c r="AL15" s="33" t="n">
        <x:f>AK17</x:f>
        <x:v>3283.323665814597</x:v>
      </x:c>
      <x:c r="AM15" s="33" t="n">
        <x:f>AL17</x:f>
        <x:v>3524.7873389946053</x:v>
      </x:c>
      <x:c r="AN15" s="33" t="n">
        <x:f>AM17</x:f>
        <x:v>3780.9304805467063</x:v>
      </x:c>
    </x:row>
    <x:row r="16" ht="22" customHeight="1">
      <x:c r="A16" s="1"/>
      <x:c r="B16" s="1"/>
      <x:c r="C16" s="1" t="str">
        <x:v>Churned customers</x:v>
      </x:c>
      <x:c r="D16" s="1"/>
      <x:c r="E16" s="32" t="n">
        <x:f>E15*'Assumptions'!E37</x:f>
        <x:v>0</x:v>
      </x:c>
      <x:c r="F16" s="32" t="n">
        <x:f>F15*'Assumptions'!F37</x:f>
        <x:v>0</x:v>
      </x:c>
      <x:c r="G16" s="32" t="n">
        <x:f>G15*'Assumptions'!G37</x:f>
        <x:v>0</x:v>
      </x:c>
      <x:c r="H16" s="32" t="n">
        <x:f>H15*'Assumptions'!H37</x:f>
        <x:v>0</x:v>
      </x:c>
      <x:c r="I16" s="32" t="n">
        <x:f>I15*'Assumptions'!I37</x:f>
        <x:v>0</x:v>
      </x:c>
      <x:c r="J16" s="32" t="n">
        <x:f>J15*'Assumptions'!J37</x:f>
        <x:v>0</x:v>
      </x:c>
      <x:c r="K16" s="32" t="n">
        <x:f>K15*'Assumptions'!K37</x:f>
        <x:v>0</x:v>
      </x:c>
      <x:c r="L16" s="32" t="n">
        <x:f>L15*'Assumptions'!L37</x:f>
        <x:v>2.4011136357405265</x:v>
      </x:c>
      <x:c r="M16" s="32" t="n">
        <x:f>M15*'Assumptions'!M37</x:f>
        <x:v>4.828054674053532</x:v>
      </x:c>
      <x:c r="N16" s="32" t="n">
        <x:f>N15*'Assumptions'!N37</x:f>
        <x:v>7.289539774676284</x:v>
      </x:c>
      <x:c r="O16" s="32" t="n">
        <x:f>O15*'Assumptions'!O37</x:f>
        <x:v>9.794716911423775</x:v>
      </x:c>
      <x:c r="P16" s="32" t="n">
        <x:f>P15*'Assumptions'!P37</x:f>
        <x:v>12.353210518062985</x:v>
      </x:c>
      <x:c r="Q16" s="32" t="n">
        <x:f>Q15*'Assumptions'!Q37</x:f>
        <x:v>14.97516982022718</x:v>
      </x:c>
      <x:c r="R16" s="32" t="n">
        <x:f>R15*'Assumptions'!R37</x:f>
        <x:v>18.4393206252786</x:v>
      </x:c>
      <x:c r="S16" s="32" t="n">
        <x:f>S15*'Assumptions'!S37</x:f>
        <x:v>21.958300863099662</x:v>
      </x:c>
      <x:c r="T16" s="32" t="n">
        <x:f>T15*'Assumptions'!T37</x:f>
        <x:v>25.545388993577312</x:v>
      </x:c>
      <x:c r="U16" s="32" t="n">
        <x:f>U15*'Assumptions'!U37</x:f>
        <x:v>29.214570069178848</x:v>
      </x:c>
      <x:c r="V16" s="32" t="n">
        <x:f>V15*'Assumptions'!V37</x:f>
        <x:v>32.980606489726746</x:v>
      </x:c>
      <x:c r="W16" s="32" t="n">
        <x:f>W15*'Assumptions'!W37</x:f>
        <x:v>36.8591138484608</x:v>
      </x:c>
      <x:c r="X16" s="32" t="n">
        <x:f>X15*'Assumptions'!X37</x:f>
        <x:v>40.86664229945419</x:v>
      </x:c>
      <x:c r="Y16" s="32" t="n">
        <x:f>Y15*'Assumptions'!Y37</x:f>
        <x:v>45.020763909945245</x:v>
      </x:c>
      <x:c r="Z16" s="32" t="n">
        <x:f>Z15*'Assumptions'!Z37</x:f>
        <x:v>49.34016649735705</x:v>
      </x:c>
      <x:c r="AA16" s="32" t="n">
        <x:f>AA15*'Assumptions'!AA37</x:f>
        <x:v>53.844754489920014</x:v>
      </x:c>
      <x:c r="AB16" s="32" t="n">
        <x:f>AB15*'Assumptions'!AB37</x:f>
        <x:v>58.55575739211991</x:v>
      </x:c>
      <x:c r="AC16" s="32" t="n">
        <x:f>AC15*'Assumptions'!AC37</x:f>
        <x:v>63.49584648191839</x:v>
      </x:c>
      <x:c r="AD16" s="32" t="n">
        <x:f>AD15*'Assumptions'!AD37</x:f>
        <x:v>69.78640327324932</x:v>
      </x:c>
      <x:c r="AE16" s="32" t="n">
        <x:f>AE15*'Assumptions'!AE37</x:f>
        <x:v>76.31234047354704</x:v>
      </x:c>
      <x:c r="AF16" s="32" t="n">
        <x:f>AF15*'Assumptions'!AF37</x:f>
        <x:v>83.1032030809025</x:v>
      </x:c>
      <x:c r="AG16" s="32" t="n">
        <x:f>AG15*'Assumptions'!AG37</x:f>
        <x:v>90.19047111063895</x:v>
      </x:c>
      <x:c r="AH16" s="32" t="n">
        <x:f>AH15*'Assumptions'!AH37</x:f>
        <x:v>97.60773153999519</x:v>
      </x:c>
      <x:c r="AI16" s="32" t="n">
        <x:f>AI15*'Assumptions'!AI37</x:f>
        <x:v>105.39086332265113</x:v>
      </x:c>
      <x:c r="AJ16" s="32" t="n">
        <x:f>AJ15*'Assumptions'!AJ37</x:f>
        <x:v>113.57823654611275</x:v>
      </x:c>
      <x:c r="AK16" s="32" t="n">
        <x:f>AK15*'Assumptions'!AK37</x:f>
        <x:v>122.21092688971675</x:v>
      </x:c>
      <x:c r="AL16" s="32" t="n">
        <x:f>AL15*'Assumptions'!AL37</x:f>
        <x:v>131.33294663258388</x:v>
      </x:c>
      <x:c r="AM16" s="32" t="n">
        <x:f>AM15*'Assumptions'!AM37</x:f>
        <x:v>140.9914935597842</x:v>
      </x:c>
      <x:c r="AN16" s="32" t="n">
        <x:f>AN15*'Assumptions'!AN37</x:f>
        <x:v>151.23721922186826</x:v>
      </x:c>
    </x:row>
    <x:row r="17" ht="22" customHeight="1">
      <x:c r="A17" s="1"/>
      <x:c r="B17" s="1"/>
      <x:c r="C17" s="1" t="str">
        <x:v>Closing paid customers</x:v>
      </x:c>
      <x:c r="D17" s="1"/>
      <x:c r="E17" s="33" t="n">
        <x:f>SUM(E15,E14)-E16</x:f>
        <x:v>0</x:v>
      </x:c>
      <x:c r="F17" s="33" t="n">
        <x:f>SUM(F15,F14)-F16</x:f>
        <x:v>0</x:v>
      </x:c>
      <x:c r="G17" s="33" t="n">
        <x:f>SUM(G15,G14)-G16</x:f>
        <x:v>0</x:v>
      </x:c>
      <x:c r="H17" s="33" t="n">
        <x:f>SUM(H15,H14)-H16</x:f>
        <x:v>0</x:v>
      </x:c>
      <x:c r="I17" s="33" t="n">
        <x:f>SUM(I15,I14)-I16</x:f>
        <x:v>0</x:v>
      </x:c>
      <x:c r="J17" s="33" t="n">
        <x:f>SUM(J15,J14)-J16</x:f>
        <x:v>0</x:v>
      </x:c>
      <x:c r="K17" s="33" t="n">
        <x:f>SUM(K15,K14)-K16</x:f>
        <x:v>60.027840893513165</x:v>
      </x:c>
      <x:c r="L17" s="33" t="n">
        <x:f>SUM(L15,L14)-L16</x:f>
        <x:v>120.70136685133829</x:v>
      </x:c>
      <x:c r="M17" s="33" t="n">
        <x:f>SUM(M15,M14)-M16</x:f>
        <x:v>182.23849436690708</x:v>
      </x:c>
      <x:c r="N17" s="33" t="n">
        <x:f>SUM(N15,N14)-N16</x:f>
        <x:v>244.86792278559435</x:v>
      </x:c>
      <x:c r="O17" s="33" t="n">
        <x:f>SUM(O15,O14)-O16</x:f>
        <x:v>308.83026295157464</x:v>
      </x:c>
      <x:c r="P17" s="33" t="n">
        <x:f>SUM(P15,P14)-P16</x:f>
        <x:v>374.3792455056795</x:v>
      </x:c>
      <x:c r="Q17" s="33" t="n">
        <x:f>SUM(Q15,Q14)-Q16</x:f>
        <x:v>460.983015631965</x:v>
      </x:c>
      <x:c r="R17" s="33" t="n">
        <x:f>SUM(R15,R14)-R16</x:f>
        <x:v>548.9575215774915</x:v>
      </x:c>
      <x:c r="S17" s="33" t="n">
        <x:f>SUM(S15,S14)-S16</x:f>
        <x:v>638.6347248394328</x:v>
      </x:c>
      <x:c r="T17" s="33" t="n">
        <x:f>SUM(T15,T14)-T16</x:f>
        <x:v>730.3642517294712</x:v>
      </x:c>
      <x:c r="U17" s="33" t="n">
        <x:f>SUM(U15,U14)-U16</x:f>
        <x:v>824.5151622431687</x:v>
      </x:c>
      <x:c r="V17" s="33" t="n">
        <x:f>SUM(V15,V14)-V16</x:f>
        <x:v>921.4778462115199</x:v>
      </x:c>
      <x:c r="W17" s="33" t="n">
        <x:f>SUM(W15,W14)-W16</x:f>
        <x:v>1021.6660574863547</x:v>
      </x:c>
      <x:c r="X17" s="33" t="n">
        <x:f>SUM(X15,X14)-X16</x:f>
        <x:v>1125.519097748631</x:v>
      </x:c>
      <x:c r="Y17" s="33" t="n">
        <x:f>SUM(Y15,Y14)-Y16</x:f>
        <x:v>1233.5041624339262</x:v>
      </x:c>
      <x:c r="Z17" s="33" t="n">
        <x:f>SUM(Z15,Z14)-Z16</x:f>
        <x:v>1346.1188622480004</x:v>
      </x:c>
      <x:c r="AA17" s="33" t="n">
        <x:f>SUM(AA15,AA14)-AA16</x:f>
        <x:v>1463.8939348029976</x:v>
      </x:c>
      <x:c r="AB17" s="33" t="n">
        <x:f>SUM(AB15,AB14)-AB16</x:f>
        <x:v>1587.3961620479597</x:v>
      </x:c>
      <x:c r="AC17" s="33" t="n">
        <x:f>SUM(AC15,AC14)-AC16</x:f>
        <x:v>1744.660081831233</x:v>
      </x:c>
      <x:c r="AD17" s="33" t="n">
        <x:f>SUM(AD15,AD14)-AD16</x:f>
        <x:v>1907.808511838676</x:v>
      </x:c>
      <x:c r="AE17" s="33" t="n">
        <x:f>SUM(AE15,AE14)-AE16</x:f>
        <x:v>2077.5800770225624</x:v>
      </x:c>
      <x:c r="AF17" s="33" t="n">
        <x:f>SUM(AF15,AF14)-AF16</x:f>
        <x:v>2254.761777765974</x:v>
      </x:c>
      <x:c r="AG17" s="33" t="n">
        <x:f>SUM(AG15,AG14)-AG16</x:f>
        <x:v>2440.1932884998796</x:v>
      </x:c>
      <x:c r="AH17" s="33" t="n">
        <x:f>SUM(AH15,AH14)-AH16</x:f>
        <x:v>2634.7715830662783</x:v>
      </x:c>
      <x:c r="AI17" s="33" t="n">
        <x:f>SUM(AI15,AI14)-AI16</x:f>
        <x:v>2839.4559136528187</x:v>
      </x:c>
      <x:c r="AJ17" s="33" t="n">
        <x:f>SUM(AJ15,AJ14)-AJ16</x:f>
        <x:v>3055.2731722429185</x:v>
      </x:c>
      <x:c r="AK17" s="33" t="n">
        <x:f>SUM(AK15,AK14)-AK16</x:f>
        <x:v>3283.323665814597</x:v>
      </x:c>
      <x:c r="AL17" s="33" t="n">
        <x:f>SUM(AL15,AL14)-AL16</x:f>
        <x:v>3524.7873389946053</x:v>
      </x:c>
      <x:c r="AM17" s="33" t="n">
        <x:f>SUM(AM15,AM14)-AM16</x:f>
        <x:v>3780.9304805467063</x:v>
      </x:c>
      <x:c r="AN17" s="33" t="n">
        <x:f>SUM(AN15,AN14)-AN16</x:f>
        <x:v>4053.1129529599602</x:v>
      </x:c>
    </x:row>
    <x:row r="18" ht="22" customHeight="1">
      <x:c r="A18" s="1"/>
      <x:c r="B18" s="1"/>
      <x:c r="C18" s="1" t="str">
        <x:v>Average billed customers</x:v>
      </x:c>
      <x:c r="D18" s="1"/>
      <x:c r="E18" s="33" t="n">
        <x:f>AVERAGE(E15,E17)</x:f>
        <x:v>0</x:v>
      </x:c>
      <x:c r="F18" s="33" t="n">
        <x:f>AVERAGE(F15,F17)</x:f>
        <x:v>0</x:v>
      </x:c>
      <x:c r="G18" s="33" t="n">
        <x:f>AVERAGE(G15,G17)</x:f>
        <x:v>0</x:v>
      </x:c>
      <x:c r="H18" s="33" t="n">
        <x:f>AVERAGE(H15,H17)</x:f>
        <x:v>0</x:v>
      </x:c>
      <x:c r="I18" s="33" t="n">
        <x:f>AVERAGE(I15,I17)</x:f>
        <x:v>0</x:v>
      </x:c>
      <x:c r="J18" s="33" t="n">
        <x:f>AVERAGE(J15,J17)</x:f>
        <x:v>0</x:v>
      </x:c>
      <x:c r="K18" s="33" t="n">
        <x:f>AVERAGE(K15,K17)</x:f>
        <x:v>30.013920446756583</x:v>
      </x:c>
      <x:c r="L18" s="33" t="n">
        <x:f>AVERAGE(L15,L17)</x:f>
        <x:v>90.36460387242573</x:v>
      </x:c>
      <x:c r="M18" s="33" t="n">
        <x:f>AVERAGE(M15,M17)</x:f>
        <x:v>151.46993060912268</x:v>
      </x:c>
      <x:c r="N18" s="33" t="n">
        <x:f>AVERAGE(N15,N17)</x:f>
        <x:v>213.5532085762507</x:v>
      </x:c>
      <x:c r="O18" s="33" t="n">
        <x:f>AVERAGE(O15,O17)</x:f>
        <x:v>276.8490928685845</x:v>
      </x:c>
      <x:c r="P18" s="33" t="n">
        <x:f>AVERAGE(P15,P17)</x:f>
        <x:v>341.60475422862703</x:v>
      </x:c>
      <x:c r="Q18" s="33" t="n">
        <x:f>AVERAGE(Q15,Q17)</x:f>
        <x:v>417.68113056882225</x:v>
      </x:c>
      <x:c r="R18" s="33" t="n">
        <x:f>AVERAGE(R15,R17)</x:f>
        <x:v>504.9702686047283</x:v>
      </x:c>
      <x:c r="S18" s="33" t="n">
        <x:f>AVERAGE(S15,S17)</x:f>
        <x:v>593.7961232084622</x:v>
      </x:c>
      <x:c r="T18" s="33" t="n">
        <x:f>AVERAGE(T15,T17)</x:f>
        <x:v>684.499488284452</x:v>
      </x:c>
      <x:c r="U18" s="33" t="n">
        <x:f>AVERAGE(U15,U17)</x:f>
        <x:v>777.43970698632</x:v>
      </x:c>
      <x:c r="V18" s="33" t="n">
        <x:f>AVERAGE(V15,V17)</x:f>
        <x:v>872.9965042273443</x:v>
      </x:c>
      <x:c r="W18" s="33" t="n">
        <x:f>AVERAGE(W15,W17)</x:f>
        <x:v>971.5719518489373</x:v>
      </x:c>
      <x:c r="X18" s="33" t="n">
        <x:f>AVERAGE(X15,X17)</x:f>
        <x:v>1073.592577617493</x:v>
      </x:c>
      <x:c r="Y18" s="33" t="n">
        <x:f>AVERAGE(Y15,Y17)</x:f>
        <x:v>1179.5116300912787</x:v>
      </x:c>
      <x:c r="Z18" s="33" t="n">
        <x:f>AVERAGE(Z15,Z17)</x:f>
        <x:v>1289.8115123409634</x:v>
      </x:c>
      <x:c r="AA18" s="33" t="n">
        <x:f>AVERAGE(AA15,AA17)</x:f>
        <x:v>1405.006398525499</x:v>
      </x:c>
      <x:c r="AB18" s="33" t="n">
        <x:f>AVERAGE(AB15,AB17)</x:f>
        <x:v>1525.6450484254788</x:v>
      </x:c>
      <x:c r="AC18" s="33" t="n">
        <x:f>AVERAGE(AC15,AC17)</x:f>
        <x:v>1666.0281219395963</x:v>
      </x:c>
      <x:c r="AD18" s="33" t="n">
        <x:f>AVERAGE(AD15,AD17)</x:f>
        <x:v>1826.2342968349544</x:v>
      </x:c>
      <x:c r="AE18" s="33" t="n">
        <x:f>AVERAGE(AE15,AE17)</x:f>
        <x:v>1992.6942944306193</x:v>
      </x:c>
      <x:c r="AF18" s="33" t="n">
        <x:f>AVERAGE(AF15,AF17)</x:f>
        <x:v>2166.170927394268</x:v>
      </x:c>
      <x:c r="AG18" s="33" t="n">
        <x:f>AVERAGE(AG15,AG17)</x:f>
        <x:v>2347.4775331329265</x:v>
      </x:c>
      <x:c r="AH18" s="33" t="n">
        <x:f>AVERAGE(AH15,AH17)</x:f>
        <x:v>2537.482435783079</x:v>
      </x:c>
      <x:c r="AI18" s="33" t="n">
        <x:f>AVERAGE(AI15,AI17)</x:f>
        <x:v>2737.1137483595485</x:v>
      </x:c>
      <x:c r="AJ18" s="33" t="n">
        <x:f>AVERAGE(AJ15,AJ17)</x:f>
        <x:v>2947.3645429478684</x:v>
      </x:c>
      <x:c r="AK18" s="33" t="n">
        <x:f>AVERAGE(AK15,AK17)</x:f>
        <x:v>3169.298419028758</x:v>
      </x:c>
      <x:c r="AL18" s="33" t="n">
        <x:f>AVERAGE(AL15,AL17)</x:f>
        <x:v>3404.055502404601</x:v>
      </x:c>
      <x:c r="AM18" s="33" t="n">
        <x:f>AVERAGE(AM15,AM17)</x:f>
        <x:v>3652.858909770656</x:v>
      </x:c>
      <x:c r="AN18" s="33" t="n">
        <x:f>AVERAGE(AN15,AN17)</x:f>
        <x:v>3917.0217167533333</x:v>
      </x:c>
    </x:row>
    <x:row r="19" ht="22" customHeight="1">
      <x:c r="A19" s="1"/>
      <x:c r="B19" s="1"/>
      <x:c r="C19" s="1" t="str">
        <x:v>Blended monthly price</x:v>
      </x:c>
      <x:c r="D19" s="1"/>
      <x:c r="E19" s="31" t="n">
        <x:f>'Assumptions'!$D$66</x:f>
        <x:v>147</x:v>
      </x:c>
      <x:c r="F19" s="31" t="n">
        <x:f>'Assumptions'!$D$66</x:f>
        <x:v>147</x:v>
      </x:c>
      <x:c r="G19" s="31" t="n">
        <x:f>'Assumptions'!$D$66</x:f>
        <x:v>147</x:v>
      </x:c>
      <x:c r="H19" s="31" t="n">
        <x:f>'Assumptions'!$D$66</x:f>
        <x:v>147</x:v>
      </x:c>
      <x:c r="I19" s="31" t="n">
        <x:f>'Assumptions'!$D$66</x:f>
        <x:v>147</x:v>
      </x:c>
      <x:c r="J19" s="31" t="n">
        <x:f>'Assumptions'!$D$66</x:f>
        <x:v>147</x:v>
      </x:c>
      <x:c r="K19" s="31" t="n">
        <x:f>'Assumptions'!$D$66</x:f>
        <x:v>147</x:v>
      </x:c>
      <x:c r="L19" s="31" t="n">
        <x:f>'Assumptions'!$D$66</x:f>
        <x:v>147</x:v>
      </x:c>
      <x:c r="M19" s="31" t="n">
        <x:f>'Assumptions'!$D$66</x:f>
        <x:v>147</x:v>
      </x:c>
      <x:c r="N19" s="31" t="n">
        <x:f>'Assumptions'!$D$66</x:f>
        <x:v>147</x:v>
      </x:c>
      <x:c r="O19" s="31" t="n">
        <x:f>'Assumptions'!$D$66</x:f>
        <x:v>147</x:v>
      </x:c>
      <x:c r="P19" s="31" t="n">
        <x:f>'Assumptions'!$D$66</x:f>
        <x:v>147</x:v>
      </x:c>
      <x:c r="Q19" s="31" t="n">
        <x:f>'Assumptions'!$D$66</x:f>
        <x:v>147</x:v>
      </x:c>
      <x:c r="R19" s="31" t="n">
        <x:f>'Assumptions'!$D$66</x:f>
        <x:v>147</x:v>
      </x:c>
      <x:c r="S19" s="31" t="n">
        <x:f>'Assumptions'!$D$66</x:f>
        <x:v>147</x:v>
      </x:c>
      <x:c r="T19" s="31" t="n">
        <x:f>'Assumptions'!$D$66</x:f>
        <x:v>147</x:v>
      </x:c>
      <x:c r="U19" s="31" t="n">
        <x:f>'Assumptions'!$D$66</x:f>
        <x:v>147</x:v>
      </x:c>
      <x:c r="V19" s="31" t="n">
        <x:f>'Assumptions'!$D$66</x:f>
        <x:v>147</x:v>
      </x:c>
      <x:c r="W19" s="31" t="n">
        <x:f>'Assumptions'!$D$66</x:f>
        <x:v>147</x:v>
      </x:c>
      <x:c r="X19" s="31" t="n">
        <x:f>'Assumptions'!$D$66</x:f>
        <x:v>147</x:v>
      </x:c>
      <x:c r="Y19" s="31" t="n">
        <x:f>'Assumptions'!$D$66</x:f>
        <x:v>147</x:v>
      </x:c>
      <x:c r="Z19" s="31" t="n">
        <x:f>'Assumptions'!$D$66</x:f>
        <x:v>147</x:v>
      </x:c>
      <x:c r="AA19" s="31" t="n">
        <x:f>'Assumptions'!$D$66</x:f>
        <x:v>147</x:v>
      </x:c>
      <x:c r="AB19" s="31" t="n">
        <x:f>'Assumptions'!$D$66</x:f>
        <x:v>147</x:v>
      </x:c>
      <x:c r="AC19" s="31" t="n">
        <x:f>'Assumptions'!$D$66</x:f>
        <x:v>147</x:v>
      </x:c>
      <x:c r="AD19" s="31" t="n">
        <x:f>'Assumptions'!$D$66</x:f>
        <x:v>147</x:v>
      </x:c>
      <x:c r="AE19" s="31" t="n">
        <x:f>'Assumptions'!$D$66</x:f>
        <x:v>147</x:v>
      </x:c>
      <x:c r="AF19" s="31" t="n">
        <x:f>'Assumptions'!$D$66</x:f>
        <x:v>147</x:v>
      </x:c>
      <x:c r="AG19" s="31" t="n">
        <x:f>'Assumptions'!$D$66</x:f>
        <x:v>147</x:v>
      </x:c>
      <x:c r="AH19" s="31" t="n">
        <x:f>'Assumptions'!$D$66</x:f>
        <x:v>147</x:v>
      </x:c>
      <x:c r="AI19" s="31" t="n">
        <x:f>'Assumptions'!$D$66</x:f>
        <x:v>147</x:v>
      </x:c>
      <x:c r="AJ19" s="31" t="n">
        <x:f>'Assumptions'!$D$66</x:f>
        <x:v>147</x:v>
      </x:c>
      <x:c r="AK19" s="31" t="n">
        <x:f>'Assumptions'!$D$66</x:f>
        <x:v>147</x:v>
      </x:c>
      <x:c r="AL19" s="31" t="n">
        <x:f>'Assumptions'!$D$66</x:f>
        <x:v>147</x:v>
      </x:c>
      <x:c r="AM19" s="31" t="n">
        <x:f>'Assumptions'!$D$66</x:f>
        <x:v>147</x:v>
      </x:c>
      <x:c r="AN19" s="31" t="n">
        <x:f>'Assumptions'!$D$66</x:f>
        <x:v>147</x:v>
      </x:c>
    </x:row>
    <x:row r="20" ht="22" customHeight="1">
      <x:c r="A20" s="1"/>
      <x:c r="B20" s="1"/>
      <x:c r="C20" s="15" t="str">
        <x:v>Gross subscription revenue</x:v>
      </x:c>
      <x:c r="D20" s="15"/>
      <x:c r="E20" s="22" t="n">
        <x:f>E18*E19</x:f>
        <x:v>0</x:v>
      </x:c>
      <x:c r="F20" s="22" t="n">
        <x:f>F18*F19</x:f>
        <x:v>0</x:v>
      </x:c>
      <x:c r="G20" s="22" t="n">
        <x:f>G18*G19</x:f>
        <x:v>0</x:v>
      </x:c>
      <x:c r="H20" s="22" t="n">
        <x:f>H18*H19</x:f>
        <x:v>0</x:v>
      </x:c>
      <x:c r="I20" s="22" t="n">
        <x:f>I18*I19</x:f>
        <x:v>0</x:v>
      </x:c>
      <x:c r="J20" s="22" t="n">
        <x:f>J18*J19</x:f>
        <x:v>0</x:v>
      </x:c>
      <x:c r="K20" s="22" t="n">
        <x:f>K18*K19</x:f>
        <x:v>4412.046305673218</x:v>
      </x:c>
      <x:c r="L20" s="22" t="n">
        <x:f>L18*L19</x:f>
        <x:v>13283.596769246582</x:v>
      </x:c>
      <x:c r="M20" s="22" t="n">
        <x:f>M18*M19</x:f>
        <x:v>22266.079799541036</x:v>
      </x:c>
      <x:c r="N20" s="22" t="n">
        <x:f>N18*N19</x:f>
        <x:v>31392.321660708854</x:v>
      </x:c>
      <x:c r="O20" s="22" t="n">
        <x:f>O18*O19</x:f>
        <x:v>40696.81665168192</x:v>
      </x:c>
      <x:c r="P20" s="22" t="n">
        <x:f>P18*P19</x:f>
        <x:v>50215.89887160817</x:v>
      </x:c>
      <x:c r="Q20" s="22" t="n">
        <x:f>Q18*Q19</x:f>
        <x:v>61399.126193616874</x:v>
      </x:c>
      <x:c r="R20" s="22" t="n">
        <x:f>R18*R19</x:f>
        <x:v>74230.62948489506</x:v>
      </x:c>
      <x:c r="S20" s="22" t="n">
        <x:f>S18*S19</x:f>
        <x:v>87288.03011164394</x:v>
      </x:c>
      <x:c r="T20" s="22" t="n">
        <x:f>T18*T19</x:f>
        <x:v>100621.42477781445</x:v>
      </x:c>
      <x:c r="U20" s="22" t="n">
        <x:f>U18*U19</x:f>
        <x:v>114283.63692698903</x:v>
      </x:c>
      <x:c r="V20" s="22" t="n">
        <x:f>V18*V19</x:f>
        <x:v>128330.48612141961</x:v>
      </x:c>
      <x:c r="W20" s="22" t="n">
        <x:f>W18*W19</x:f>
        <x:v>142821.07692179378</x:v>
      </x:c>
      <x:c r="X20" s="22" t="n">
        <x:f>X18*X19</x:f>
        <x:v>157818.10890977146</x:v>
      </x:c>
      <x:c r="Y20" s="22" t="n">
        <x:f>Y18*Y19</x:f>
        <x:v>173388.20962341796</x:v>
      </x:c>
      <x:c r="Z20" s="22" t="n">
        <x:f>Z18*Z19</x:f>
        <x:v>189602.29231412162</x:v>
      </x:c>
      <x:c r="AA20" s="22" t="n">
        <x:f>AA18*AA19</x:f>
        <x:v>206535.94058324836</x:v>
      </x:c>
      <x:c r="AB20" s="22" t="n">
        <x:f>AB18*AB19</x:f>
        <x:v>224269.8221185454</x:v>
      </x:c>
      <x:c r="AC20" s="22" t="n">
        <x:f>AC18*AC19</x:f>
        <x:v>244906.13392512067</x:v>
      </x:c>
      <x:c r="AD20" s="22" t="n">
        <x:f>AD18*AD19</x:f>
        <x:v>268456.4416347383</x:v>
      </x:c>
      <x:c r="AE20" s="22" t="n">
        <x:f>AE18*AE19</x:f>
        <x:v>292926.061281301</x:v>
      </x:c>
      <x:c r="AF20" s="22" t="n">
        <x:f>AF18*AF19</x:f>
        <x:v>318427.12632695737</x:v>
      </x:c>
      <x:c r="AG20" s="22" t="n">
        <x:f>AG18*AG19</x:f>
        <x:v>345079.1973705402</x:v>
      </x:c>
      <x:c r="AH20" s="22" t="n">
        <x:f>AH18*AH19</x:f>
        <x:v>373009.9180601126</x:v>
      </x:c>
      <x:c r="AI20" s="22" t="n">
        <x:f>AI18*AI19</x:f>
        <x:v>402355.72100885364</x:v>
      </x:c>
      <x:c r="AJ20" s="22" t="n">
        <x:f>AJ18*AJ19</x:f>
        <x:v>433262.58781333664</x:v>
      </x:c>
      <x:c r="AK20" s="22" t="n">
        <x:f>AK18*AK19</x:f>
        <x:v>465886.8675972274</x:v>
      </x:c>
      <x:c r="AL20" s="22" t="n">
        <x:f>AL18*AL19</x:f>
        <x:v>500396.15885347634</x:v>
      </x:c>
      <x:c r="AM20" s="22" t="n">
        <x:f>AM18*AM19</x:f>
        <x:v>536970.2597362864</x:v>
      </x:c>
      <x:c r="AN20" s="22" t="n">
        <x:f>AN18*AN19</x:f>
        <x:v>575802.1923627399</x:v>
      </x:c>
    </x:row>
    <x:row r="21" ht="22" customHeight="1">
      <x:c r="A21" s="1"/>
      <x:c r="B21" s="1"/>
      <x:c r="C21" s="1" t="str">
        <x:v>Paid service variable cost</x:v>
      </x:c>
      <x:c r="D21" s="1"/>
      <x:c r="E21" s="31" t="n">
        <x:f>E20*'Assumptions'!E41</x:f>
        <x:v>0</x:v>
      </x:c>
      <x:c r="F21" s="31" t="n">
        <x:f>F20*'Assumptions'!F41</x:f>
        <x:v>0</x:v>
      </x:c>
      <x:c r="G21" s="31" t="n">
        <x:f>G20*'Assumptions'!G41</x:f>
        <x:v>0</x:v>
      </x:c>
      <x:c r="H21" s="31" t="n">
        <x:f>H20*'Assumptions'!H41</x:f>
        <x:v>0</x:v>
      </x:c>
      <x:c r="I21" s="31" t="n">
        <x:f>I20*'Assumptions'!I41</x:f>
        <x:v>0</x:v>
      </x:c>
      <x:c r="J21" s="31" t="n">
        <x:f>J20*'Assumptions'!J41</x:f>
        <x:v>0</x:v>
      </x:c>
      <x:c r="K21" s="31" t="n">
        <x:f>K20*'Assumptions'!K41</x:f>
        <x:v>1323.6138917019653</x:v>
      </x:c>
      <x:c r="L21" s="31" t="n">
        <x:f>L20*'Assumptions'!L41</x:f>
        <x:v>3985.0790307739744</x:v>
      </x:c>
      <x:c r="M21" s="31" t="n">
        <x:f>M20*'Assumptions'!M41</x:f>
        <x:v>6679.823939862311</x:v>
      </x:c>
      <x:c r="N21" s="31" t="n">
        <x:f>N20*'Assumptions'!N41</x:f>
        <x:v>9417.696498212656</x:v>
      </x:c>
      <x:c r="O21" s="31" t="n">
        <x:f>O20*'Assumptions'!O41</x:f>
        <x:v>12209.044995504575</x:v>
      </x:c>
      <x:c r="P21" s="31" t="n">
        <x:f>P20*'Assumptions'!P41</x:f>
        <x:v>15064.76966148245</x:v>
      </x:c>
      <x:c r="Q21" s="31" t="n">
        <x:f>Q20*'Assumptions'!Q41</x:f>
        <x:v>18419.73785808506</x:v>
      </x:c>
      <x:c r="R21" s="31" t="n">
        <x:f>R20*'Assumptions'!R41</x:f>
        <x:v>22269.188845468518</x:v>
      </x:c>
      <x:c r="S21" s="31" t="n">
        <x:f>S20*'Assumptions'!S41</x:f>
        <x:v>26186.40903349318</x:v>
      </x:c>
      <x:c r="T21" s="31" t="n">
        <x:f>T20*'Assumptions'!T41</x:f>
        <x:v>30186.42743334433</x:v>
      </x:c>
      <x:c r="U21" s="31" t="n">
        <x:f>U20*'Assumptions'!U41</x:f>
        <x:v>34285.09107809671</x:v>
      </x:c>
      <x:c r="V21" s="31" t="n">
        <x:f>V20*'Assumptions'!V41</x:f>
        <x:v>38499.14583642588</x:v>
      </x:c>
      <x:c r="W21" s="31" t="n">
        <x:f>W20*'Assumptions'!W41</x:f>
        <x:v>42846.32307653813</x:v>
      </x:c>
      <x:c r="X21" s="31" t="n">
        <x:f>X20*'Assumptions'!X41</x:f>
        <x:v>47345.432672931434</x:v>
      </x:c>
      <x:c r="Y21" s="31" t="n">
        <x:f>Y20*'Assumptions'!Y41</x:f>
        <x:v>52016.46288702539</x:v>
      </x:c>
      <x:c r="Z21" s="31" t="n">
        <x:f>Z20*'Assumptions'!Z41</x:f>
        <x:v>56880.68769423648</x:v>
      </x:c>
      <x:c r="AA21" s="31" t="n">
        <x:f>AA20*'Assumptions'!AA41</x:f>
        <x:v>61960.782174974505</x:v>
      </x:c>
      <x:c r="AB21" s="31" t="n">
        <x:f>AB20*'Assumptions'!AB41</x:f>
        <x:v>67280.94663556361</x:v>
      </x:c>
      <x:c r="AC21" s="31" t="n">
        <x:f>AC20*'Assumptions'!AC41</x:f>
        <x:v>73471.8401775362</x:v>
      </x:c>
      <x:c r="AD21" s="31" t="n">
        <x:f>AD20*'Assumptions'!AD41</x:f>
        <x:v>80536.93249042149</x:v>
      </x:c>
      <x:c r="AE21" s="31" t="n">
        <x:f>AE20*'Assumptions'!AE41</x:f>
        <x:v>87877.81838439031</x:v>
      </x:c>
      <x:c r="AF21" s="31" t="n">
        <x:f>AF20*'Assumptions'!AF41</x:f>
        <x:v>95528.13789808721</x:v>
      </x:c>
      <x:c r="AG21" s="31" t="n">
        <x:f>AG20*'Assumptions'!AG41</x:f>
        <x:v>103523.75921116205</x:v>
      </x:c>
      <x:c r="AH21" s="31" t="n">
        <x:f>AH20*'Assumptions'!AH41</x:f>
        <x:v>111902.97541803379</x:v>
      </x:c>
      <x:c r="AI21" s="31" t="n">
        <x:f>AI20*'Assumptions'!AI41</x:f>
        <x:v>120706.71630265609</x:v>
      </x:c>
      <x:c r="AJ21" s="31" t="n">
        <x:f>AJ20*'Assumptions'!AJ41</x:f>
        <x:v>129978.77634400099</x:v>
      </x:c>
      <x:c r="AK21" s="31" t="n">
        <x:f>AK20*'Assumptions'!AK41</x:f>
        <x:v>139766.06027916822</x:v>
      </x:c>
      <x:c r="AL21" s="31" t="n">
        <x:f>AL20*'Assumptions'!AL41</x:f>
        <x:v>150118.8476560429</x:v>
      </x:c>
      <x:c r="AM21" s="31" t="n">
        <x:f>AM20*'Assumptions'!AM41</x:f>
        <x:v>161091.0779208859</x:v>
      </x:c>
      <x:c r="AN21" s="31" t="n">
        <x:f>AN20*'Assumptions'!AN41</x:f>
        <x:v>172740.65770882196</x:v>
      </x:c>
    </x:row>
    <x:row r="22" ht="22" customHeight="1">
      <x:c r="A22" s="1"/>
      <x:c r="B22" s="1"/>
      <x:c r="C22" s="1" t="str">
        <x:v>Refund / collection loss reserve</x:v>
      </x:c>
      <x:c r="D22" s="1"/>
      <x:c r="E22" s="31" t="n">
        <x:f>E20*'Assumptions'!E45</x:f>
        <x:v>0</x:v>
      </x:c>
      <x:c r="F22" s="31" t="n">
        <x:f>F20*'Assumptions'!F45</x:f>
        <x:v>0</x:v>
      </x:c>
      <x:c r="G22" s="31" t="n">
        <x:f>G20*'Assumptions'!G45</x:f>
        <x:v>0</x:v>
      </x:c>
      <x:c r="H22" s="31" t="n">
        <x:f>H20*'Assumptions'!H45</x:f>
        <x:v>0</x:v>
      </x:c>
      <x:c r="I22" s="31" t="n">
        <x:f>I20*'Assumptions'!I45</x:f>
        <x:v>0</x:v>
      </x:c>
      <x:c r="J22" s="31" t="n">
        <x:f>J20*'Assumptions'!J45</x:f>
        <x:v>0</x:v>
      </x:c>
      <x:c r="K22" s="31" t="n">
        <x:f>K20*'Assumptions'!K45</x:f>
        <x:v>88.24092611346435</x:v>
      </x:c>
      <x:c r="L22" s="31" t="n">
        <x:f>L20*'Assumptions'!L45</x:f>
        <x:v>265.67193538493166</x:v>
      </x:c>
      <x:c r="M22" s="31" t="n">
        <x:f>M20*'Assumptions'!M45</x:f>
        <x:v>445.3215959908207</x:v>
      </x:c>
      <x:c r="N22" s="31" t="n">
        <x:f>N20*'Assumptions'!N45</x:f>
        <x:v>627.8464332141771</x:v>
      </x:c>
      <x:c r="O22" s="31" t="n">
        <x:f>O20*'Assumptions'!O45</x:f>
        <x:v>813.9363330336383</x:v>
      </x:c>
      <x:c r="P22" s="31" t="n">
        <x:f>P20*'Assumptions'!P45</x:f>
        <x:v>1004.3179774321635</x:v>
      </x:c>
      <x:c r="Q22" s="31" t="n">
        <x:f>Q20*'Assumptions'!Q45</x:f>
        <x:v>1227.9825238723374</x:v>
      </x:c>
      <x:c r="R22" s="31" t="n">
        <x:f>R20*'Assumptions'!R45</x:f>
        <x:v>1484.6125896979013</x:v>
      </x:c>
      <x:c r="S22" s="31" t="n">
        <x:f>S20*'Assumptions'!S45</x:f>
        <x:v>1745.7606022328787</x:v>
      </x:c>
      <x:c r="T22" s="31" t="n">
        <x:f>T20*'Assumptions'!T45</x:f>
        <x:v>2012.4284955562891</x:v>
      </x:c>
      <x:c r="U22" s="31" t="n">
        <x:f>U20*'Assumptions'!U45</x:f>
        <x:v>2285.6727385397808</x:v>
      </x:c>
      <x:c r="V22" s="31" t="n">
        <x:f>V20*'Assumptions'!V45</x:f>
        <x:v>2566.609722428392</x:v>
      </x:c>
      <x:c r="W22" s="31" t="n">
        <x:f>W20*'Assumptions'!W45</x:f>
        <x:v>2856.4215384358754</x:v>
      </x:c>
      <x:c r="X22" s="31" t="n">
        <x:f>X20*'Assumptions'!X45</x:f>
        <x:v>3156.3621781954294</x:v>
      </x:c>
      <x:c r="Y22" s="31" t="n">
        <x:f>Y20*'Assumptions'!Y45</x:f>
        <x:v>3467.7641924683594</x:v>
      </x:c>
      <x:c r="Z22" s="31" t="n">
        <x:f>Z20*'Assumptions'!Z45</x:f>
        <x:v>3792.045846282432</x:v>
      </x:c>
      <x:c r="AA22" s="31" t="n">
        <x:f>AA20*'Assumptions'!AA45</x:f>
        <x:v>4130.718811664968</x:v>
      </x:c>
      <x:c r="AB22" s="31" t="n">
        <x:f>AB20*'Assumptions'!AB45</x:f>
        <x:v>4485.396442370908</x:v>
      </x:c>
      <x:c r="AC22" s="31" t="n">
        <x:f>AC20*'Assumptions'!AC45</x:f>
        <x:v>4898.122678502414</x:v>
      </x:c>
      <x:c r="AD22" s="31" t="n">
        <x:f>AD20*'Assumptions'!AD45</x:f>
        <x:v>5369.128832694766</x:v>
      </x:c>
      <x:c r="AE22" s="31" t="n">
        <x:f>AE20*'Assumptions'!AE45</x:f>
        <x:v>5858.52122562602</x:v>
      </x:c>
      <x:c r="AF22" s="31" t="n">
        <x:f>AF20*'Assumptions'!AF45</x:f>
        <x:v>6368.542526539148</x:v>
      </x:c>
      <x:c r="AG22" s="31" t="n">
        <x:f>AG20*'Assumptions'!AG45</x:f>
        <x:v>6901.583947410803</x:v>
      </x:c>
      <x:c r="AH22" s="31" t="n">
        <x:f>AH20*'Assumptions'!AH45</x:f>
        <x:v>7460.198361202252</x:v>
      </x:c>
      <x:c r="AI22" s="31" t="n">
        <x:f>AI20*'Assumptions'!AI45</x:f>
        <x:v>8047.114420177073</x:v>
      </x:c>
      <x:c r="AJ22" s="31" t="n">
        <x:f>AJ20*'Assumptions'!AJ45</x:f>
        <x:v>8665.251756266733</x:v>
      </x:c>
      <x:c r="AK22" s="31" t="n">
        <x:f>AK20*'Assumptions'!AK45</x:f>
        <x:v>9317.737351944548</x:v>
      </x:c>
      <x:c r="AL22" s="31" t="n">
        <x:f>AL20*'Assumptions'!AL45</x:f>
        <x:v>10007.923177069528</x:v>
      </x:c>
      <x:c r="AM22" s="31" t="n">
        <x:f>AM20*'Assumptions'!AM45</x:f>
        <x:v>10739.405194725727</x:v>
      </x:c>
      <x:c r="AN22" s="31" t="n">
        <x:f>AN20*'Assumptions'!AN45</x:f>
        <x:v>11516.0438472548</x:v>
      </x:c>
    </x:row>
    <x:row r="23" ht="22" customHeight="1">
      <x:c r="A23" s="1"/>
      <x:c r="B23" s="1"/>
      <x:c r="C23" s="15" t="str">
        <x:v>Contribution after variable costs</x:v>
      </x:c>
      <x:c r="D23" s="15"/>
      <x:c r="E23" s="22" t="n">
        <x:f>E20-SUM(E21:E22)</x:f>
        <x:v>0</x:v>
      </x:c>
      <x:c r="F23" s="22" t="n">
        <x:f>F20-SUM(F21:F22)</x:f>
        <x:v>0</x:v>
      </x:c>
      <x:c r="G23" s="22" t="n">
        <x:f>G20-SUM(G21:G22)</x:f>
        <x:v>0</x:v>
      </x:c>
      <x:c r="H23" s="22" t="n">
        <x:f>H20-SUM(H21:H22)</x:f>
        <x:v>0</x:v>
      </x:c>
      <x:c r="I23" s="22" t="n">
        <x:f>I20-SUM(I21:I22)</x:f>
        <x:v>0</x:v>
      </x:c>
      <x:c r="J23" s="22" t="n">
        <x:f>J20-SUM(J21:J22)</x:f>
        <x:v>0</x:v>
      </x:c>
      <x:c r="K23" s="22" t="n">
        <x:f>K20-SUM(K21:K22)</x:f>
        <x:v>3000.191487857788</x:v>
      </x:c>
      <x:c r="L23" s="22" t="n">
        <x:f>L20-SUM(L21:L22)</x:f>
        <x:v>9032.845803087675</x:v>
      </x:c>
      <x:c r="M23" s="22" t="n">
        <x:f>M20-SUM(M21:M22)</x:f>
        <x:v>15140.934263687905</x:v>
      </x:c>
      <x:c r="N23" s="22" t="n">
        <x:f>N20-SUM(N21:N22)</x:f>
        <x:v>21346.77872928202</x:v>
      </x:c>
      <x:c r="O23" s="22" t="n">
        <x:f>O20-SUM(O21:O22)</x:f>
        <x:v>27673.835323143707</x:v>
      </x:c>
      <x:c r="P23" s="22" t="n">
        <x:f>P20-SUM(P21:P22)</x:f>
        <x:v>34146.81123269356</x:v>
      </x:c>
      <x:c r="Q23" s="22" t="n">
        <x:f>Q20-SUM(Q21:Q22)</x:f>
        <x:v>41751.405811659475</x:v>
      </x:c>
      <x:c r="R23" s="22" t="n">
        <x:f>R20-SUM(R21:R22)</x:f>
        <x:v>50476.82804972865</x:v>
      </x:c>
      <x:c r="S23" s="22" t="n">
        <x:f>S20-SUM(S21:S22)</x:f>
        <x:v>59355.86047591788</x:v>
      </x:c>
      <x:c r="T23" s="22" t="n">
        <x:f>T20-SUM(T21:T22)</x:f>
        <x:v>68422.56884891383</x:v>
      </x:c>
      <x:c r="U23" s="22" t="n">
        <x:f>U20-SUM(U21:U22)</x:f>
        <x:v>77712.87311035254</x:v>
      </x:c>
      <x:c r="V23" s="22" t="n">
        <x:f>V20-SUM(V21:V22)</x:f>
        <x:v>87264.73056256534</x:v>
      </x:c>
      <x:c r="W23" s="22" t="n">
        <x:f>W20-SUM(W21:W22)</x:f>
        <x:v>97118.33230681976</x:v>
      </x:c>
      <x:c r="X23" s="22" t="n">
        <x:f>X20-SUM(X21:X22)</x:f>
        <x:v>107316.3140586446</x:v>
      </x:c>
      <x:c r="Y23" s="22" t="n">
        <x:f>Y20-SUM(Y21:Y22)</x:f>
        <x:v>117903.98254392421</x:v>
      </x:c>
      <x:c r="Z23" s="22" t="n">
        <x:f>Z20-SUM(Z21:Z22)</x:f>
        <x:v>128929.55877360271</x:v>
      </x:c>
      <x:c r="AA23" s="22" t="n">
        <x:f>AA20-SUM(AA21:AA22)</x:f>
        <x:v>140444.4395966089</x:v>
      </x:c>
      <x:c r="AB23" s="22" t="n">
        <x:f>AB20-SUM(AB21:AB22)</x:f>
        <x:v>152503.47904061087</x:v>
      </x:c>
      <x:c r="AC23" s="22" t="n">
        <x:f>AC20-SUM(AC21:AC22)</x:f>
        <x:v>166536.17106908205</x:v>
      </x:c>
      <x:c r="AD23" s="22" t="n">
        <x:f>AD20-SUM(AD21:AD22)</x:f>
        <x:v>182550.38031162205</x:v>
      </x:c>
      <x:c r="AE23" s="22" t="n">
        <x:f>AE20-SUM(AE21:AE22)</x:f>
        <x:v>199189.7216712847</x:v>
      </x:c>
      <x:c r="AF23" s="22" t="n">
        <x:f>AF20-SUM(AF21:AF22)</x:f>
        <x:v>216530.445902331</x:v>
      </x:c>
      <x:c r="AG23" s="22" t="n">
        <x:f>AG20-SUM(AG21:AG22)</x:f>
        <x:v>234653.85421196732</x:v>
      </x:c>
      <x:c r="AH23" s="22" t="n">
        <x:f>AH20-SUM(AH21:AH22)</x:f>
        <x:v>253646.7442808766</x:v>
      </x:c>
      <x:c r="AI23" s="22" t="n">
        <x:f>AI20-SUM(AI21:AI22)</x:f>
        <x:v>273601.89028602047</x:v>
      </x:c>
      <x:c r="AJ23" s="22" t="n">
        <x:f>AJ20-SUM(AJ21:AJ22)</x:f>
        <x:v>294618.5597130689</x:v>
      </x:c>
      <x:c r="AK23" s="22" t="n">
        <x:f>AK20-SUM(AK21:AK22)</x:f>
        <x:v>316803.0699661146</x:v>
      </x:c>
      <x:c r="AL23" s="22" t="n">
        <x:f>AL20-SUM(AL21:AL22)</x:f>
        <x:v>340269.3880203639</x:v>
      </x:c>
      <x:c r="AM23" s="22" t="n">
        <x:f>AM20-SUM(AM21:AM22)</x:f>
        <x:v>365139.77662067476</x:v>
      </x:c>
      <x:c r="AN23" s="22" t="n">
        <x:f>AN20-SUM(AN21:AN22)</x:f>
        <x:v>391545.4908066632</x:v>
      </x:c>
    </x:row>
    <x:row r="24" ht="22" customHeight="1">
      <x:c r="A24" s="1"/>
      <x:c r="B24" s="1"/>
      <x:c r="C24" s="1" t="str">
        <x:v>Guest experience delivery cost</x:v>
      </x:c>
      <x:c r="D24" s="1"/>
      <x:c r="E24" s="31" t="n">
        <x:f>E12*'Assumptions'!E49</x:f>
        <x:v>375</x:v>
      </x:c>
      <x:c r="F24" s="31" t="n">
        <x:f>F12*'Assumptions'!F49</x:f>
        <x:v>405</x:v>
      </x:c>
      <x:c r="G24" s="31" t="n">
        <x:f>G12*'Assumptions'!G49</x:f>
        <x:v>437.4</x:v>
      </x:c>
      <x:c r="H24" s="31" t="n">
        <x:f>H12*'Assumptions'!H49</x:f>
        <x:v>600.9634285714286</x:v>
      </x:c>
      <x:c r="I24" s="31" t="n">
        <x:f>I12*'Assumptions'!I49</x:f>
        <x:v>638.7547885714285</x:v>
      </x:c>
      <x:c r="J24" s="31" t="n">
        <x:f>J12*'Assumptions'!J49</x:f>
        <x:v>679.5694573714287</x:v>
      </x:c>
      <x:c r="K24" s="31" t="n">
        <x:f>K12*'Assumptions'!K49</x:f>
        <x:v>937.9350139611431</x:v>
      </x:c>
      <x:c r="L24" s="31" t="n">
        <x:f>L12*'Assumptions'!L49</x:f>
        <x:v>985.5412436494632</x:v>
      </x:c>
      <x:c r="M24" s="31" t="n">
        <x:f>M12*'Assumptions'!M49</x:f>
        <x:v>1036.9559717128489</x:v>
      </x:c>
      <x:c r="N24" s="31" t="n">
        <x:f>N12*'Assumptions'!N49</x:f>
        <x:v>1092.4838780213054</x:v>
      </x:c>
      <x:c r="O24" s="31" t="n">
        <x:f>O12*'Assumptions'!O49</x:f>
        <x:v>1152.4540168344386</x:v>
      </x:c>
      <x:c r="P24" s="31" t="n">
        <x:f>P12*'Assumptions'!P49</x:f>
        <x:v>1217.2217667526222</x:v>
      </x:c>
      <x:c r="Q24" s="31" t="n">
        <x:f>Q12*'Assumptions'!Q49</x:f>
        <x:v>1587.1709366642604</x:v>
      </x:c>
      <x:c r="R24" s="31" t="n">
        <x:f>R12*'Assumptions'!R49</x:f>
        <x:v>1662.71604016883</x:v>
      </x:c>
      <x:c r="S24" s="31" t="n">
        <x:f>S12*'Assumptions'!S49</x:f>
        <x:v>1744.304751953765</x:v>
      </x:c>
      <x:c r="T24" s="31" t="n">
        <x:f>T12*'Assumptions'!T49</x:f>
        <x:v>1832.420560681495</x:v>
      </x:c>
      <x:c r="U24" s="31" t="n">
        <x:f>U12*'Assumptions'!U49</x:f>
        <x:v>1927.5856341074432</x:v>
      </x:c>
      <x:c r="V24" s="31" t="n">
        <x:f>V12*'Assumptions'!V49</x:f>
        <x:v>2030.3639134074672</x:v>
      </x:c>
      <x:c r="W24" s="31" t="n">
        <x:f>W12*'Assumptions'!W49</x:f>
        <x:v>2141.364455051493</x:v>
      </x:c>
      <x:c r="X24" s="31" t="n">
        <x:f>X12*'Assumptions'!X49</x:f>
        <x:v>2261.2450400270413</x:v>
      </x:c>
      <x:c r="Y24" s="31" t="n">
        <x:f>Y12*'Assumptions'!Y49</x:f>
        <x:v>2390.716071800634</x:v>
      </x:c>
      <x:c r="Z24" s="31" t="n">
        <x:f>Z12*'Assumptions'!Z49</x:f>
        <x:v>2530.544786116113</x:v>
      </x:c>
      <x:c r="AA24" s="31" t="n">
        <x:f>AA12*'Assumptions'!AA49</x:f>
        <x:v>2681.559797576831</x:v>
      </x:c>
      <x:c r="AB24" s="31" t="n">
        <x:f>AB12*'Assumptions'!AB49</x:f>
        <x:v>2844.656009954406</x:v>
      </x:c>
      <x:c r="AC24" s="31" t="n">
        <x:f>AC12*'Assumptions'!AC49</x:f>
        <x:v>3449.3713478936156</x:v>
      </x:c>
      <x:c r="AD24" s="31" t="n">
        <x:f>AD12*'Assumptions'!AD49</x:f>
        <x:v>3639.6067700108188</x:v>
      </x:c>
      <x:c r="AE24" s="31" t="n">
        <x:f>AE12*'Assumptions'!AE49</x:f>
        <x:v>3845.061025897399</x:v>
      </x:c>
      <x:c r="AF24" s="31" t="n">
        <x:f>AF12*'Assumptions'!AF49</x:f>
        <x:v>4066.951622254906</x:v>
      </x:c>
      <x:c r="AG24" s="31" t="n">
        <x:f>AG12*'Assumptions'!AG49</x:f>
        <x:v>4306.593466321013</x:v>
      </x:c>
      <x:c r="AH24" s="31" t="n">
        <x:f>AH12*'Assumptions'!AH49</x:f>
        <x:v>4565.406657912408</x:v>
      </x:c>
      <x:c r="AI24" s="31" t="n">
        <x:f>AI12*'Assumptions'!AI49</x:f>
        <x:v>4844.924904831116</x:v>
      </x:c>
      <x:c r="AJ24" s="31" t="n">
        <x:f>AJ12*'Assumptions'!AJ49</x:f>
        <x:v>5146.804611503319</x:v>
      </x:c>
      <x:c r="AK24" s="31" t="n">
        <x:f>AK12*'Assumptions'!AK49</x:f>
        <x:v>5472.8346947093</x:v>
      </x:c>
      <x:c r="AL24" s="31" t="n">
        <x:f>AL12*'Assumptions'!AL49</x:f>
        <x:v>5824.947184571759</x:v>
      </x:c>
      <x:c r="AM24" s="31" t="n">
        <x:f>AM12*'Assumptions'!AM49</x:f>
        <x:v>6205.228673623214</x:v>
      </x:c>
      <x:c r="AN24" s="31" t="n">
        <x:f>AN12*'Assumptions'!AN49</x:f>
        <x:v>6615.932681798786</x:v>
      </x:c>
    </x:row>
    <x:row r="25" ht="22" customHeight="1">
      <x:c r="A25" s="1"/>
      <x:c r="B25" s="1"/>
      <x:c r="C25" s="1" t="str">
        <x:v>Fixed operating cash cost</x:v>
      </x:c>
      <x:c r="D25" s="1"/>
      <x:c r="E25" s="31" t="n">
        <x:f>'Budget'!E20*'Assumptions'!E53</x:f>
        <x:v>31200</x:v>
      </x:c>
      <x:c r="F25" s="31" t="n">
        <x:f>'Budget'!E20*'Assumptions'!F53</x:f>
        <x:v>31200</x:v>
      </x:c>
      <x:c r="G25" s="31" t="n">
        <x:f>'Budget'!E20*'Assumptions'!G53</x:f>
        <x:v>31200</x:v>
      </x:c>
      <x:c r="H25" s="31" t="n">
        <x:f>'Budget'!F20*'Assumptions'!H53</x:f>
        <x:v>43750</x:v>
      </x:c>
      <x:c r="I25" s="31" t="n">
        <x:f>'Budget'!F20*'Assumptions'!I53</x:f>
        <x:v>43750</x:v>
      </x:c>
      <x:c r="J25" s="31" t="n">
        <x:f>'Budget'!F20*'Assumptions'!J53</x:f>
        <x:v>43750</x:v>
      </x:c>
      <x:c r="K25" s="31" t="n">
        <x:f>'Budget'!G20*'Assumptions'!K53</x:f>
        <x:v>33225</x:v>
      </x:c>
      <x:c r="L25" s="31" t="n">
        <x:f>'Budget'!G20*'Assumptions'!L53</x:f>
        <x:v>33225</x:v>
      </x:c>
      <x:c r="M25" s="31" t="n">
        <x:f>'Budget'!G20*'Assumptions'!M53</x:f>
        <x:v>33225</x:v>
      </x:c>
      <x:c r="N25" s="31" t="n">
        <x:f>'Budget'!G20*'Assumptions'!N53</x:f>
        <x:v>33225</x:v>
      </x:c>
      <x:c r="O25" s="31" t="n">
        <x:f>'Budget'!G20*'Assumptions'!O53</x:f>
        <x:v>33225</x:v>
      </x:c>
      <x:c r="P25" s="31" t="n">
        <x:f>'Budget'!G20*'Assumptions'!P53</x:f>
        <x:v>33225</x:v>
      </x:c>
      <x:c r="Q25" s="31" t="n">
        <x:f>'Budget'!H20*'Assumptions'!Q53</x:f>
        <x:v>39525</x:v>
      </x:c>
      <x:c r="R25" s="31" t="n">
        <x:f>'Budget'!H20*'Assumptions'!R53</x:f>
        <x:v>39525</x:v>
      </x:c>
      <x:c r="S25" s="31" t="n">
        <x:f>'Budget'!H20*'Assumptions'!S53</x:f>
        <x:v>39525</x:v>
      </x:c>
      <x:c r="T25" s="31" t="n">
        <x:f>'Budget'!H20*'Assumptions'!T53</x:f>
        <x:v>39525</x:v>
      </x:c>
      <x:c r="U25" s="31" t="n">
        <x:f>'Budget'!H20*'Assumptions'!U53</x:f>
        <x:v>39525</x:v>
      </x:c>
      <x:c r="V25" s="31" t="n">
        <x:f>'Budget'!H20*'Assumptions'!V53</x:f>
        <x:v>39525</x:v>
      </x:c>
      <x:c r="W25" s="31" t="n">
        <x:f>'Budget'!H20*'Assumptions'!W53</x:f>
        <x:v>39525</x:v>
      </x:c>
      <x:c r="X25" s="31" t="n">
        <x:f>'Budget'!H20*'Assumptions'!X53</x:f>
        <x:v>39525</x:v>
      </x:c>
      <x:c r="Y25" s="31" t="n">
        <x:f>'Budget'!H20*'Assumptions'!Y53</x:f>
        <x:v>39525</x:v>
      </x:c>
      <x:c r="Z25" s="31" t="n">
        <x:f>'Budget'!H20*'Assumptions'!Z53</x:f>
        <x:v>39525</x:v>
      </x:c>
      <x:c r="AA25" s="31" t="n">
        <x:f>'Budget'!H20*'Assumptions'!AA53</x:f>
        <x:v>39525</x:v>
      </x:c>
      <x:c r="AB25" s="31" t="n">
        <x:f>'Budget'!H20*'Assumptions'!AB53</x:f>
        <x:v>39525</x:v>
      </x:c>
      <x:c r="AC25" s="31" t="n">
        <x:f>'Budget'!I20*'Assumptions'!AC53</x:f>
        <x:v>56025</x:v>
      </x:c>
      <x:c r="AD25" s="31" t="n">
        <x:f>'Budget'!I20*'Assumptions'!AD53</x:f>
        <x:v>56025</x:v>
      </x:c>
      <x:c r="AE25" s="31" t="n">
        <x:f>'Budget'!I20*'Assumptions'!AE53</x:f>
        <x:v>56025</x:v>
      </x:c>
      <x:c r="AF25" s="31" t="n">
        <x:f>'Budget'!I20*'Assumptions'!AF53</x:f>
        <x:v>56025</x:v>
      </x:c>
      <x:c r="AG25" s="31" t="n">
        <x:f>'Budget'!I20*'Assumptions'!AG53</x:f>
        <x:v>56025</x:v>
      </x:c>
      <x:c r="AH25" s="31" t="n">
        <x:f>'Budget'!I20*'Assumptions'!AH53</x:f>
        <x:v>56025</x:v>
      </x:c>
      <x:c r="AI25" s="31" t="n">
        <x:f>'Budget'!I20*'Assumptions'!AI53</x:f>
        <x:v>56025</x:v>
      </x:c>
      <x:c r="AJ25" s="31" t="n">
        <x:f>'Budget'!I20*'Assumptions'!AJ53</x:f>
        <x:v>56025</x:v>
      </x:c>
      <x:c r="AK25" s="31" t="n">
        <x:f>'Budget'!I20*'Assumptions'!AK53</x:f>
        <x:v>56025</x:v>
      </x:c>
      <x:c r="AL25" s="31" t="n">
        <x:f>'Budget'!I20*'Assumptions'!AL53</x:f>
        <x:v>56025</x:v>
      </x:c>
      <x:c r="AM25" s="31" t="n">
        <x:f>'Budget'!I20*'Assumptions'!AM53</x:f>
        <x:v>56025</x:v>
      </x:c>
      <x:c r="AN25" s="31" t="n">
        <x:f>'Budget'!I20*'Assumptions'!AN53</x:f>
        <x:v>56025</x:v>
      </x:c>
    </x:row>
    <x:row r="26" ht="22" customHeight="1">
      <x:c r="A26" s="1"/>
      <x:c r="B26" s="1"/>
      <x:c r="C26" s="15" t="str">
        <x:v>Operating cash contribution</x:v>
      </x:c>
      <x:c r="D26" s="15"/>
      <x:c r="E26" s="22" t="n">
        <x:f>E23-SUM(E24:E25)-E10</x:f>
        <x:v>-31575</x:v>
      </x:c>
      <x:c r="F26" s="22" t="n">
        <x:f>F23-SUM(F24:F25)-F10</x:f>
        <x:v>-31605</x:v>
      </x:c>
      <x:c r="G26" s="22" t="n">
        <x:f>G23-SUM(G24:G25)-G10</x:f>
        <x:v>-31637.4</x:v>
      </x:c>
      <x:c r="H26" s="22" t="n">
        <x:f>H23-SUM(H24:H25)-H10</x:f>
        <x:v>-47350.96342857143</x:v>
      </x:c>
      <x:c r="I26" s="22" t="n">
        <x:f>I23-SUM(I24:I25)-I10</x:f>
        <x:v>-47388.75478857143</x:v>
      </x:c>
      <x:c r="J26" s="22" t="n">
        <x:f>J23-SUM(J24:J25)-J10</x:f>
        <x:v>-47429.56945737143</x:v>
      </x:c>
      <x:c r="K26" s="22" t="n">
        <x:f>K23-SUM(K24:K25)-K10</x:f>
        <x:v>-39162.74352610335</x:v>
      </x:c>
      <x:c r="L26" s="22" t="n">
        <x:f>L23-SUM(L24:L25)-L10</x:f>
        <x:v>-33177.69544056179</x:v>
      </x:c>
      <x:c r="M26" s="22" t="n">
        <x:f>M23-SUM(M24:M25)-M10</x:f>
        <x:v>-27121.021708024946</x:v>
      </x:c>
      <x:c r="N26" s="22" t="n">
        <x:f>N23-SUM(N24:N25)-N10</x:f>
        <x:v>-20970.705148739282</x:v>
      </x:c>
      <x:c r="O26" s="22" t="n">
        <x:f>O23-SUM(O24:O25)-O10</x:f>
        <x:v>-14703.618693690732</x:v>
      </x:c>
      <x:c r="P26" s="22" t="n">
        <x:f>P23-SUM(P24:P25)-P10</x:f>
        <x:v>-8295.410534059061</x:v>
      </x:c>
      <x:c r="Q26" s="22" t="n">
        <x:f>Q23-SUM(Q24:Q25)-Q10</x:f>
        <x:v>-14360.765125004786</x:v>
      </x:c>
      <x:c r="R26" s="22" t="n">
        <x:f>R23-SUM(R24:R25)-R10</x:f>
        <x:v>-5710.887990440184</x:v>
      </x:c>
      <x:c r="S26" s="22" t="n">
        <x:f>S23-SUM(S24:S25)-S10</x:f>
        <x:v>3086.555723964113</x:v>
      </x:c>
      <x:c r="T26" s="22" t="n">
        <x:f>T23-SUM(T24:T25)-T10</x:f>
        <x:v>12065.148288232333</x:v>
      </x:c>
      <x:c r="U26" s="22" t="n">
        <x:f>U23-SUM(U24:U25)-U10</x:f>
        <x:v>21260.287476245096</x:v>
      </x:c>
      <x:c r="V26" s="22" t="n">
        <x:f>V23-SUM(V24:V25)-V10</x:f>
        <x:v>30709.36664915787</x:v>
      </x:c>
      <x:c r="W26" s="22" t="n">
        <x:f>W23-SUM(W24:W25)-W10</x:f>
        <x:v>40451.96785176827</x:v>
      </x:c>
      <x:c r="X26" s="22" t="n">
        <x:f>X23-SUM(X24:X25)-X10</x:f>
        <x:v>50530.069018617556</x:v>
      </x:c>
      <x:c r="Y26" s="22" t="n">
        <x:f>Y23-SUM(Y24:Y25)-Y10</x:f>
        <x:v>60988.26647212358</x:v>
      </x:c>
      <x:c r="Z26" s="22" t="n">
        <x:f>Z23-SUM(Z24:Z25)-Z10</x:f>
        <x:v>71874.0139874866</x:v>
      </x:c>
      <x:c r="AA26" s="22" t="n">
        <x:f>AA23-SUM(AA24:AA25)-AA10</x:f>
        <x:v>83237.87979903206</x:v>
      </x:c>
      <x:c r="AB26" s="22" t="n">
        <x:f>AB23-SUM(AB24:AB25)-AB10</x:f>
        <x:v>95133.82303065647</x:v>
      </x:c>
      <x:c r="AC26" s="22" t="n">
        <x:f>AC23-SUM(AC24:AC25)-AC10</x:f>
        <x:v>82061.79972118844</x:v>
      </x:c>
      <x:c r="AD26" s="22" t="n">
        <x:f>AD23-SUM(AD24:AD25)-AD10</x:f>
        <x:v>97885.77354161124</x:v>
      </x:c>
      <x:c r="AE26" s="22" t="n">
        <x:f>AE23-SUM(AE24:AE25)-AE10</x:f>
        <x:v>114319.66064538731</x:v>
      </x:c>
      <x:c r="AF26" s="22" t="n">
        <x:f>AF23-SUM(AF24:AF25)-AF10</x:f>
        <x:v>131438.4942800761</x:v>
      </x:c>
      <x:c r="AG26" s="22" t="n">
        <x:f>AG23-SUM(AG24:AG25)-AG10</x:f>
        <x:v>149322.26074564632</x:v>
      </x:c>
      <x:c r="AH26" s="22" t="n">
        <x:f>AH23-SUM(AH24:AH25)-AH10</x:f>
        <x:v>168056.33762296417</x:v>
      </x:c>
      <x:c r="AI26" s="22" t="n">
        <x:f>AI23-SUM(AI24:AI25)-AI10</x:f>
        <x:v>187731.96538118937</x:v>
      </x:c>
      <x:c r="AJ26" s="22" t="n">
        <x:f>AJ23-SUM(AJ24:AJ25)-AJ10</x:f>
        <x:v>208446.75510156556</x:v>
      </x:c>
      <x:c r="AK26" s="22" t="n">
        <x:f>AK23-SUM(AK24:AK25)-AK10</x:f>
        <x:v>230305.23527140528</x:v>
      </x:c>
      <x:c r="AL26" s="22" t="n">
        <x:f>AL23-SUM(AL24:AL25)-AL10</x:f>
        <x:v>253419.44083579216</x:v>
      </x:c>
      <x:c r="AM26" s="22" t="n">
        <x:f>AM23-SUM(AM24:AM25)-AM10</x:f>
        <x:v>277909.5479470515</x:v>
      </x:c>
      <x:c r="AN26" s="22" t="n">
        <x:f>AN23-SUM(AN24:AN25)-AN10</x:f>
        <x:v>303904.55812486436</x:v>
      </x:c>
    </x:row>
    <x:row r="27" ht="22" customHeight="1">
      <x:c r="A27" s="1"/>
      <x:c r="B27" s="1"/>
      <x:c r="C27" s="1" t="str">
        <x:v>One-time spending</x:v>
      </x:c>
      <x:c r="D27" s="1"/>
      <x:c r="E27" s="31" t="n">
        <x:f>SUMIFS('Budget'!$D$24:$D$28,'Budget'!$E$24:$E$28,E7)*'Assumptions'!E53</x:f>
        <x:v>21000</x:v>
      </x:c>
      <x:c r="F27" s="31" t="n">
        <x:f>SUMIFS('Budget'!$D$24:$D$28,'Budget'!$E$24:$E$28,F7)*'Assumptions'!F53</x:f>
        <x:v>0</x:v>
      </x:c>
      <x:c r="G27" s="31" t="n">
        <x:f>SUMIFS('Budget'!$D$24:$D$28,'Budget'!$E$24:$E$28,G7)*'Assumptions'!G53</x:f>
        <x:v>20000</x:v>
      </x:c>
      <x:c r="H27" s="31" t="n">
        <x:f>SUMIFS('Budget'!$D$24:$D$28,'Budget'!$E$24:$E$28,H7)*'Assumptions'!H53</x:f>
        <x:v>0</x:v>
      </x:c>
      <x:c r="I27" s="31" t="n">
        <x:f>SUMIFS('Budget'!$D$24:$D$28,'Budget'!$E$24:$E$28,I7)*'Assumptions'!I53</x:f>
        <x:v>20000</x:v>
      </x:c>
      <x:c r="J27" s="31" t="n">
        <x:f>SUMIFS('Budget'!$D$24:$D$28,'Budget'!$E$24:$E$28,J7)*'Assumptions'!J53</x:f>
        <x:v>15000</x:v>
      </x:c>
      <x:c r="K27" s="31" t="n">
        <x:f>SUMIFS('Budget'!$D$24:$D$28,'Budget'!$E$24:$E$28,K7)*'Assumptions'!K53</x:f>
        <x:v>0</x:v>
      </x:c>
      <x:c r="L27" s="31" t="n">
        <x:f>SUMIFS('Budget'!$D$24:$D$28,'Budget'!$E$24:$E$28,L7)*'Assumptions'!L53</x:f>
        <x:v>0</x:v>
      </x:c>
      <x:c r="M27" s="31" t="n">
        <x:f>SUMIFS('Budget'!$D$24:$D$28,'Budget'!$E$24:$E$28,M7)*'Assumptions'!M53</x:f>
        <x:v>0</x:v>
      </x:c>
      <x:c r="N27" s="31" t="n">
        <x:f>SUMIFS('Budget'!$D$24:$D$28,'Budget'!$E$24:$E$28,N7)*'Assumptions'!N53</x:f>
        <x:v>0</x:v>
      </x:c>
      <x:c r="O27" s="31" t="n">
        <x:f>SUMIFS('Budget'!$D$24:$D$28,'Budget'!$E$24:$E$28,O7)*'Assumptions'!O53</x:f>
        <x:v>0</x:v>
      </x:c>
      <x:c r="P27" s="31" t="n">
        <x:f>SUMIFS('Budget'!$D$24:$D$28,'Budget'!$E$24:$E$28,P7)*'Assumptions'!P53</x:f>
        <x:v>0</x:v>
      </x:c>
      <x:c r="Q27" s="31" t="n">
        <x:f>SUMIFS('Budget'!$D$24:$D$28,'Budget'!$E$24:$E$28,Q7)*'Assumptions'!Q53</x:f>
        <x:v>0</x:v>
      </x:c>
      <x:c r="R27" s="31" t="n">
        <x:f>SUMIFS('Budget'!$D$24:$D$28,'Budget'!$E$24:$E$28,R7)*'Assumptions'!R53</x:f>
        <x:v>0</x:v>
      </x:c>
      <x:c r="S27" s="31" t="n">
        <x:f>SUMIFS('Budget'!$D$24:$D$28,'Budget'!$E$24:$E$28,S7)*'Assumptions'!S53</x:f>
        <x:v>0</x:v>
      </x:c>
      <x:c r="T27" s="31" t="n">
        <x:f>SUMIFS('Budget'!$D$24:$D$28,'Budget'!$E$24:$E$28,T7)*'Assumptions'!T53</x:f>
        <x:v>0</x:v>
      </x:c>
      <x:c r="U27" s="31" t="n">
        <x:f>SUMIFS('Budget'!$D$24:$D$28,'Budget'!$E$24:$E$28,U7)*'Assumptions'!U53</x:f>
        <x:v>0</x:v>
      </x:c>
      <x:c r="V27" s="31" t="n">
        <x:f>SUMIFS('Budget'!$D$24:$D$28,'Budget'!$E$24:$E$28,V7)*'Assumptions'!V53</x:f>
        <x:v>0</x:v>
      </x:c>
      <x:c r="W27" s="31" t="n">
        <x:f>SUMIFS('Budget'!$D$24:$D$28,'Budget'!$E$24:$E$28,W7)*'Assumptions'!W53</x:f>
        <x:v>0</x:v>
      </x:c>
      <x:c r="X27" s="31" t="n">
        <x:f>SUMIFS('Budget'!$D$24:$D$28,'Budget'!$E$24:$E$28,X7)*'Assumptions'!X53</x:f>
        <x:v>0</x:v>
      </x:c>
      <x:c r="Y27" s="31" t="n">
        <x:f>SUMIFS('Budget'!$D$24:$D$28,'Budget'!$E$24:$E$28,Y7)*'Assumptions'!Y53</x:f>
        <x:v>0</x:v>
      </x:c>
      <x:c r="Z27" s="31" t="n">
        <x:f>SUMIFS('Budget'!$D$24:$D$28,'Budget'!$E$24:$E$28,Z7)*'Assumptions'!Z53</x:f>
        <x:v>0</x:v>
      </x:c>
      <x:c r="AA27" s="31" t="n">
        <x:f>SUMIFS('Budget'!$D$24:$D$28,'Budget'!$E$24:$E$28,AA7)*'Assumptions'!AA53</x:f>
        <x:v>0</x:v>
      </x:c>
      <x:c r="AB27" s="31" t="n">
        <x:f>SUMIFS('Budget'!$D$24:$D$28,'Budget'!$E$24:$E$28,AB7)*'Assumptions'!AB53</x:f>
        <x:v>0</x:v>
      </x:c>
      <x:c r="AC27" s="31" t="n">
        <x:f>SUMIFS('Budget'!$D$24:$D$28,'Budget'!$E$24:$E$28,AC7)*'Assumptions'!AC53</x:f>
        <x:v>0</x:v>
      </x:c>
      <x:c r="AD27" s="31" t="n">
        <x:f>SUMIFS('Budget'!$D$24:$D$28,'Budget'!$E$24:$E$28,AD7)*'Assumptions'!AD53</x:f>
        <x:v>0</x:v>
      </x:c>
      <x:c r="AE27" s="31" t="n">
        <x:f>SUMIFS('Budget'!$D$24:$D$28,'Budget'!$E$24:$E$28,AE7)*'Assumptions'!AE53</x:f>
        <x:v>0</x:v>
      </x:c>
      <x:c r="AF27" s="31" t="n">
        <x:f>SUMIFS('Budget'!$D$24:$D$28,'Budget'!$E$24:$E$28,AF7)*'Assumptions'!AF53</x:f>
        <x:v>0</x:v>
      </x:c>
      <x:c r="AG27" s="31" t="n">
        <x:f>SUMIFS('Budget'!$D$24:$D$28,'Budget'!$E$24:$E$28,AG7)*'Assumptions'!AG53</x:f>
        <x:v>0</x:v>
      </x:c>
      <x:c r="AH27" s="31" t="n">
        <x:f>SUMIFS('Budget'!$D$24:$D$28,'Budget'!$E$24:$E$28,AH7)*'Assumptions'!AH53</x:f>
        <x:v>0</x:v>
      </x:c>
      <x:c r="AI27" s="31" t="n">
        <x:f>SUMIFS('Budget'!$D$24:$D$28,'Budget'!$E$24:$E$28,AI7)*'Assumptions'!AI53</x:f>
        <x:v>0</x:v>
      </x:c>
      <x:c r="AJ27" s="31" t="n">
        <x:f>SUMIFS('Budget'!$D$24:$D$28,'Budget'!$E$24:$E$28,AJ7)*'Assumptions'!AJ53</x:f>
        <x:v>0</x:v>
      </x:c>
      <x:c r="AK27" s="31" t="n">
        <x:f>SUMIFS('Budget'!$D$24:$D$28,'Budget'!$E$24:$E$28,AK7)*'Assumptions'!AK53</x:f>
        <x:v>0</x:v>
      </x:c>
      <x:c r="AL27" s="31" t="n">
        <x:f>SUMIFS('Budget'!$D$24:$D$28,'Budget'!$E$24:$E$28,AL7)*'Assumptions'!AL53</x:f>
        <x:v>0</x:v>
      </x:c>
      <x:c r="AM27" s="31" t="n">
        <x:f>SUMIFS('Budget'!$D$24:$D$28,'Budget'!$E$24:$E$28,AM7)*'Assumptions'!AM53</x:f>
        <x:v>0</x:v>
      </x:c>
      <x:c r="AN27" s="31" t="n">
        <x:f>SUMIFS('Budget'!$D$24:$D$28,'Budget'!$E$24:$E$28,AN7)*'Assumptions'!AN53</x:f>
        <x:v>0</x:v>
      </x:c>
    </x:row>
    <x:row r="28" ht="22" customHeight="1">
      <x:c r="A28" s="1"/>
      <x:c r="B28" s="1"/>
      <x:c r="C28" s="15" t="str">
        <x:v>Net cash flow before financing</x:v>
      </x:c>
      <x:c r="D28" s="15"/>
      <x:c r="E28" s="22" t="n">
        <x:f>E26-E27</x:f>
        <x:v>-52575</x:v>
      </x:c>
      <x:c r="F28" s="22" t="n">
        <x:f>F26-F27</x:f>
        <x:v>-31605</x:v>
      </x:c>
      <x:c r="G28" s="22" t="n">
        <x:f>G26-G27</x:f>
        <x:v>-51637.4</x:v>
      </x:c>
      <x:c r="H28" s="22" t="n">
        <x:f>H26-H27</x:f>
        <x:v>-47350.96342857143</x:v>
      </x:c>
      <x:c r="I28" s="22" t="n">
        <x:f>I26-I27</x:f>
        <x:v>-67388.75478857143</x:v>
      </x:c>
      <x:c r="J28" s="22" t="n">
        <x:f>J26-J27</x:f>
        <x:v>-62429.56945737143</x:v>
      </x:c>
      <x:c r="K28" s="22" t="n">
        <x:f>K26-K27</x:f>
        <x:v>-39162.74352610335</x:v>
      </x:c>
      <x:c r="L28" s="22" t="n">
        <x:f>L26-L27</x:f>
        <x:v>-33177.69544056179</x:v>
      </x:c>
      <x:c r="M28" s="22" t="n">
        <x:f>M26-M27</x:f>
        <x:v>-27121.021708024946</x:v>
      </x:c>
      <x:c r="N28" s="22" t="n">
        <x:f>N26-N27</x:f>
        <x:v>-20970.705148739282</x:v>
      </x:c>
      <x:c r="O28" s="22" t="n">
        <x:f>O26-O27</x:f>
        <x:v>-14703.618693690732</x:v>
      </x:c>
      <x:c r="P28" s="22" t="n">
        <x:f>P26-P27</x:f>
        <x:v>-8295.410534059061</x:v>
      </x:c>
      <x:c r="Q28" s="22" t="n">
        <x:f>Q26-Q27</x:f>
        <x:v>-14360.765125004786</x:v>
      </x:c>
      <x:c r="R28" s="22" t="n">
        <x:f>R26-R27</x:f>
        <x:v>-5710.887990440184</x:v>
      </x:c>
      <x:c r="S28" s="22" t="n">
        <x:f>S26-S27</x:f>
        <x:v>3086.555723964113</x:v>
      </x:c>
      <x:c r="T28" s="22" t="n">
        <x:f>T26-T27</x:f>
        <x:v>12065.148288232333</x:v>
      </x:c>
      <x:c r="U28" s="22" t="n">
        <x:f>U26-U27</x:f>
        <x:v>21260.287476245096</x:v>
      </x:c>
      <x:c r="V28" s="22" t="n">
        <x:f>V26-V27</x:f>
        <x:v>30709.36664915787</x:v>
      </x:c>
      <x:c r="W28" s="22" t="n">
        <x:f>W26-W27</x:f>
        <x:v>40451.96785176827</x:v>
      </x:c>
      <x:c r="X28" s="22" t="n">
        <x:f>X26-X27</x:f>
        <x:v>50530.069018617556</x:v>
      </x:c>
      <x:c r="Y28" s="22" t="n">
        <x:f>Y26-Y27</x:f>
        <x:v>60988.26647212358</x:v>
      </x:c>
      <x:c r="Z28" s="22" t="n">
        <x:f>Z26-Z27</x:f>
        <x:v>71874.0139874866</x:v>
      </x:c>
      <x:c r="AA28" s="22" t="n">
        <x:f>AA26-AA27</x:f>
        <x:v>83237.87979903206</x:v>
      </x:c>
      <x:c r="AB28" s="22" t="n">
        <x:f>AB26-AB27</x:f>
        <x:v>95133.82303065647</x:v>
      </x:c>
      <x:c r="AC28" s="22" t="n">
        <x:f>AC26-AC27</x:f>
        <x:v>82061.79972118844</x:v>
      </x:c>
      <x:c r="AD28" s="22" t="n">
        <x:f>AD26-AD27</x:f>
        <x:v>97885.77354161124</x:v>
      </x:c>
      <x:c r="AE28" s="22" t="n">
        <x:f>AE26-AE27</x:f>
        <x:v>114319.66064538731</x:v>
      </x:c>
      <x:c r="AF28" s="22" t="n">
        <x:f>AF26-AF27</x:f>
        <x:v>131438.4942800761</x:v>
      </x:c>
      <x:c r="AG28" s="22" t="n">
        <x:f>AG26-AG27</x:f>
        <x:v>149322.26074564632</x:v>
      </x:c>
      <x:c r="AH28" s="22" t="n">
        <x:f>AH26-AH27</x:f>
        <x:v>168056.33762296417</x:v>
      </x:c>
      <x:c r="AI28" s="22" t="n">
        <x:f>AI26-AI27</x:f>
        <x:v>187731.96538118937</x:v>
      </x:c>
      <x:c r="AJ28" s="22" t="n">
        <x:f>AJ26-AJ27</x:f>
        <x:v>208446.75510156556</x:v>
      </x:c>
      <x:c r="AK28" s="22" t="n">
        <x:f>AK26-AK27</x:f>
        <x:v>230305.23527140528</x:v>
      </x:c>
      <x:c r="AL28" s="22" t="n">
        <x:f>AL26-AL27</x:f>
        <x:v>253419.44083579216</x:v>
      </x:c>
      <x:c r="AM28" s="22" t="n">
        <x:f>AM26-AM27</x:f>
        <x:v>277909.5479470515</x:v>
      </x:c>
      <x:c r="AN28" s="22" t="n">
        <x:f>AN26-AN27</x:f>
        <x:v>303904.55812486436</x:v>
      </x:c>
    </x:row>
    <x:row r="29" ht="22" customHeight="1">
      <x:c r="A29" s="1"/>
      <x:c r="B29" s="1"/>
      <x:c r="C29" s="1" t="str">
        <x:v>Cumulative cash flow before financing</x:v>
      </x:c>
      <x:c r="D29" s="1"/>
      <x:c r="E29" s="26" t="n">
        <x:f>E28</x:f>
        <x:v>-52575</x:v>
      </x:c>
      <x:c r="F29" s="26" t="n">
        <x:f>SUM(E29,F28)</x:f>
        <x:v>-84180</x:v>
      </x:c>
      <x:c r="G29" s="26" t="n">
        <x:f>SUM(F29,G28)</x:f>
        <x:v>-135817.4</x:v>
      </x:c>
      <x:c r="H29" s="26" t="n">
        <x:f>SUM(G29,H28)</x:f>
        <x:v>-183168.36342857144</x:v>
      </x:c>
      <x:c r="I29" s="26" t="n">
        <x:f>SUM(H29,I28)</x:f>
        <x:v>-250557.11821714288</x:v>
      </x:c>
      <x:c r="J29" s="26" t="n">
        <x:f>SUM(I29,J28)</x:f>
        <x:v>-312986.6876745143</x:v>
      </x:c>
      <x:c r="K29" s="26" t="n">
        <x:f>SUM(J29,K28)</x:f>
        <x:v>-352149.4312006177</x:v>
      </x:c>
      <x:c r="L29" s="26" t="n">
        <x:f>SUM(K29,L28)</x:f>
        <x:v>-385327.1266411795</x:v>
      </x:c>
      <x:c r="M29" s="26" t="n">
        <x:f>SUM(L29,M28)</x:f>
        <x:v>-412448.14834920445</x:v>
      </x:c>
      <x:c r="N29" s="26" t="n">
        <x:f>SUM(M29,N28)</x:f>
        <x:v>-433418.8534979437</x:v>
      </x:c>
      <x:c r="O29" s="26" t="n">
        <x:f>SUM(N29,O28)</x:f>
        <x:v>-448122.4721916345</x:v>
      </x:c>
      <x:c r="P29" s="26" t="n">
        <x:f>SUM(O29,P28)</x:f>
        <x:v>-456417.8827256935</x:v>
      </x:c>
      <x:c r="Q29" s="26" t="n">
        <x:f>SUM(P29,Q28)</x:f>
        <x:v>-470778.6478506983</x:v>
      </x:c>
      <x:c r="R29" s="26" t="n">
        <x:f>SUM(Q29,R28)</x:f>
        <x:v>-476489.5358411385</x:v>
      </x:c>
      <x:c r="S29" s="26" t="n">
        <x:f>SUM(R29,S28)</x:f>
        <x:v>-473402.9801171744</x:v>
      </x:c>
      <x:c r="T29" s="26" t="n">
        <x:f>SUM(S29,T28)</x:f>
        <x:v>-461337.83182894206</x:v>
      </x:c>
      <x:c r="U29" s="26" t="n">
        <x:f>SUM(T29,U28)</x:f>
        <x:v>-440077.544352697</x:v>
      </x:c>
      <x:c r="V29" s="26" t="n">
        <x:f>SUM(U29,V28)</x:f>
        <x:v>-409368.1777035391</x:v>
      </x:c>
      <x:c r="W29" s="26" t="n">
        <x:f>SUM(V29,W28)</x:f>
        <x:v>-368916.20985177084</x:v>
      </x:c>
      <x:c r="X29" s="26" t="n">
        <x:f>SUM(W29,X28)</x:f>
        <x:v>-318386.1408331533</x:v>
      </x:c>
      <x:c r="Y29" s="26" t="n">
        <x:f>SUM(X29,Y28)</x:f>
        <x:v>-257397.8743610297</x:v>
      </x:c>
      <x:c r="Z29" s="26" t="n">
        <x:f>SUM(Y29,Z28)</x:f>
        <x:v>-185523.8603735431</x:v>
      </x:c>
      <x:c r="AA29" s="26" t="n">
        <x:f>SUM(Z29,AA28)</x:f>
        <x:v>-102285.98057451105</x:v>
      </x:c>
      <x:c r="AB29" s="26" t="n">
        <x:f>SUM(AA29,AB28)</x:f>
        <x:v>-7152.157543854584</x:v>
      </x:c>
      <x:c r="AC29" s="26" t="n">
        <x:f>SUM(AB29,AC28)</x:f>
        <x:v>74909.64217733385</x:v>
      </x:c>
      <x:c r="AD29" s="26" t="n">
        <x:f>SUM(AC29,AD28)</x:f>
        <x:v>172795.4157189451</x:v>
      </x:c>
      <x:c r="AE29" s="26" t="n">
        <x:f>SUM(AD29,AE28)</x:f>
        <x:v>287115.0763643324</x:v>
      </x:c>
      <x:c r="AF29" s="26" t="n">
        <x:f>SUM(AE29,AF28)</x:f>
        <x:v>418553.57064440846</x:v>
      </x:c>
      <x:c r="AG29" s="26" t="n">
        <x:f>SUM(AF29,AG28)</x:f>
        <x:v>567875.8313900548</x:v>
      </x:c>
      <x:c r="AH29" s="26" t="n">
        <x:f>SUM(AG29,AH28)</x:f>
        <x:v>735932.169013019</x:v>
      </x:c>
      <x:c r="AI29" s="26" t="n">
        <x:f>SUM(AH29,AI28)</x:f>
        <x:v>923664.1343942083</x:v>
      </x:c>
      <x:c r="AJ29" s="26" t="n">
        <x:f>SUM(AI29,AJ28)</x:f>
        <x:v>1132110.889495774</x:v>
      </x:c>
      <x:c r="AK29" s="26" t="n">
        <x:f>SUM(AJ29,AK28)</x:f>
        <x:v>1362416.1247671791</x:v>
      </x:c>
      <x:c r="AL29" s="26" t="n">
        <x:f>SUM(AK29,AL28)</x:f>
        <x:v>1615835.5656029712</x:v>
      </x:c>
      <x:c r="AM29" s="26" t="n">
        <x:f>SUM(AL29,AM28)</x:f>
        <x:v>1893745.1135500227</x:v>
      </x:c>
      <x:c r="AN29" s="26" t="n">
        <x:f>SUM(AM29,AN28)</x:f>
        <x:v>2197649.671674887</x:v>
      </x:c>
    </x:row>
    <x:row r="30" ht="22" customHeight="1">
      <x:c r="A30" s="1"/>
      <x:c r="B30" s="1"/>
      <x:c r="C30" s="1" t="str">
        <x:v>Opening cash</x:v>
      </x:c>
      <x:c r="D30" s="1"/>
      <x:c r="E30" s="31" t="n">
        <x:f>'Assumptions'!$D$69</x:f>
        <x:v>0</x:v>
      </x:c>
      <x:c r="F30" s="26" t="n">
        <x:f>E32</x:f>
        <x:v>-52575</x:v>
      </x:c>
      <x:c r="G30" s="26" t="n">
        <x:f>F32</x:f>
        <x:v>-84180</x:v>
      </x:c>
      <x:c r="H30" s="26" t="n">
        <x:f>G32</x:f>
        <x:v>-135817.4</x:v>
      </x:c>
      <x:c r="I30" s="26" t="n">
        <x:f>H32</x:f>
        <x:v>-183168.36342857144</x:v>
      </x:c>
      <x:c r="J30" s="26" t="n">
        <x:f>I32</x:f>
        <x:v>-250557.11821714288</x:v>
      </x:c>
      <x:c r="K30" s="26" t="n">
        <x:f>J32</x:f>
        <x:v>-312986.6876745143</x:v>
      </x:c>
      <x:c r="L30" s="26" t="n">
        <x:f>K32</x:f>
        <x:v>-352149.4312006177</x:v>
      </x:c>
      <x:c r="M30" s="26" t="n">
        <x:f>L32</x:f>
        <x:v>-385327.1266411795</x:v>
      </x:c>
      <x:c r="N30" s="26" t="n">
        <x:f>M32</x:f>
        <x:v>-412448.14834920445</x:v>
      </x:c>
      <x:c r="O30" s="26" t="n">
        <x:f>N32</x:f>
        <x:v>-433418.8534979437</x:v>
      </x:c>
      <x:c r="P30" s="26" t="n">
        <x:f>O32</x:f>
        <x:v>-448122.4721916345</x:v>
      </x:c>
      <x:c r="Q30" s="26" t="n">
        <x:f>P32</x:f>
        <x:v>-456417.8827256935</x:v>
      </x:c>
      <x:c r="R30" s="26" t="n">
        <x:f>Q32</x:f>
        <x:v>-470778.6478506983</x:v>
      </x:c>
      <x:c r="S30" s="26" t="n">
        <x:f>R32</x:f>
        <x:v>-476489.5358411385</x:v>
      </x:c>
      <x:c r="T30" s="26" t="n">
        <x:f>S32</x:f>
        <x:v>-473402.9801171744</x:v>
      </x:c>
      <x:c r="U30" s="26" t="n">
        <x:f>T32</x:f>
        <x:v>-461337.83182894206</x:v>
      </x:c>
      <x:c r="V30" s="26" t="n">
        <x:f>U32</x:f>
        <x:v>-440077.544352697</x:v>
      </x:c>
      <x:c r="W30" s="26" t="n">
        <x:f>V32</x:f>
        <x:v>-409368.1777035391</x:v>
      </x:c>
      <x:c r="X30" s="26" t="n">
        <x:f>W32</x:f>
        <x:v>-368916.20985177084</x:v>
      </x:c>
      <x:c r="Y30" s="26" t="n">
        <x:f>X32</x:f>
        <x:v>-318386.1408331533</x:v>
      </x:c>
      <x:c r="Z30" s="26" t="n">
        <x:f>Y32</x:f>
        <x:v>-257397.8743610297</x:v>
      </x:c>
      <x:c r="AA30" s="26" t="n">
        <x:f>Z32</x:f>
        <x:v>-185523.8603735431</x:v>
      </x:c>
      <x:c r="AB30" s="26" t="n">
        <x:f>AA32</x:f>
        <x:v>-102285.98057451105</x:v>
      </x:c>
      <x:c r="AC30" s="26" t="n">
        <x:f>AB32</x:f>
        <x:v>-7152.157543854584</x:v>
      </x:c>
      <x:c r="AD30" s="26" t="n">
        <x:f>AC32</x:f>
        <x:v>74909.64217733385</x:v>
      </x:c>
      <x:c r="AE30" s="26" t="n">
        <x:f>AD32</x:f>
        <x:v>172795.4157189451</x:v>
      </x:c>
      <x:c r="AF30" s="26" t="n">
        <x:f>AE32</x:f>
        <x:v>287115.0763643324</x:v>
      </x:c>
      <x:c r="AG30" s="26" t="n">
        <x:f>AF32</x:f>
        <x:v>418553.57064440846</x:v>
      </x:c>
      <x:c r="AH30" s="26" t="n">
        <x:f>AG32</x:f>
        <x:v>567875.8313900548</x:v>
      </x:c>
      <x:c r="AI30" s="26" t="n">
        <x:f>AH32</x:f>
        <x:v>735932.169013019</x:v>
      </x:c>
      <x:c r="AJ30" s="26" t="n">
        <x:f>AI32</x:f>
        <x:v>923664.1343942083</x:v>
      </x:c>
      <x:c r="AK30" s="26" t="n">
        <x:f>AJ32</x:f>
        <x:v>1132110.889495774</x:v>
      </x:c>
      <x:c r="AL30" s="26" t="n">
        <x:f>AK32</x:f>
        <x:v>1362416.1247671791</x:v>
      </x:c>
      <x:c r="AM30" s="26" t="n">
        <x:f>AL32</x:f>
        <x:v>1615835.5656029712</x:v>
      </x:c>
      <x:c r="AN30" s="26" t="n">
        <x:f>AM32</x:f>
        <x:v>1893745.1135500227</x:v>
      </x:c>
    </x:row>
    <x:row r="31" ht="22" customHeight="1">
      <x:c r="A31" s="1"/>
      <x:c r="B31" s="1"/>
      <x:c r="C31" s="1" t="str">
        <x:v>Financing received</x:v>
      </x:c>
      <x:c r="D31" s="1"/>
      <x:c r="E31" s="31" t="n">
        <x:f>'Assumptions'!$D$70</x:f>
        <x:v>0</x:v>
      </x:c>
      <x:c r="F31" s="26" t="n">
        <x:f>0</x:f>
        <x:v>0</x:v>
      </x:c>
      <x:c r="G31" s="26" t="n">
        <x:f>0</x:f>
        <x:v>0</x:v>
      </x:c>
      <x:c r="H31" s="26" t="n">
        <x:f>0</x:f>
        <x:v>0</x:v>
      </x:c>
      <x:c r="I31" s="26" t="n">
        <x:f>0</x:f>
        <x:v>0</x:v>
      </x:c>
      <x:c r="J31" s="26" t="n">
        <x:f>0</x:f>
        <x:v>0</x:v>
      </x:c>
      <x:c r="K31" s="26" t="n">
        <x:f>0</x:f>
        <x:v>0</x:v>
      </x:c>
      <x:c r="L31" s="26" t="n">
        <x:f>0</x:f>
        <x:v>0</x:v>
      </x:c>
      <x:c r="M31" s="26" t="n">
        <x:f>0</x:f>
        <x:v>0</x:v>
      </x:c>
      <x:c r="N31" s="26" t="n">
        <x:f>0</x:f>
        <x:v>0</x:v>
      </x:c>
      <x:c r="O31" s="26" t="n">
        <x:f>0</x:f>
        <x:v>0</x:v>
      </x:c>
      <x:c r="P31" s="26" t="n">
        <x:f>0</x:f>
        <x:v>0</x:v>
      </x:c>
      <x:c r="Q31" s="26" t="n">
        <x:f>0</x:f>
        <x:v>0</x:v>
      </x:c>
      <x:c r="R31" s="26" t="n">
        <x:f>0</x:f>
        <x:v>0</x:v>
      </x:c>
      <x:c r="S31" s="26" t="n">
        <x:f>0</x:f>
        <x:v>0</x:v>
      </x:c>
      <x:c r="T31" s="26" t="n">
        <x:f>0</x:f>
        <x:v>0</x:v>
      </x:c>
      <x:c r="U31" s="26" t="n">
        <x:f>0</x:f>
        <x:v>0</x:v>
      </x:c>
      <x:c r="V31" s="26" t="n">
        <x:f>0</x:f>
        <x:v>0</x:v>
      </x:c>
      <x:c r="W31" s="26" t="n">
        <x:f>0</x:f>
        <x:v>0</x:v>
      </x:c>
      <x:c r="X31" s="26" t="n">
        <x:f>0</x:f>
        <x:v>0</x:v>
      </x:c>
      <x:c r="Y31" s="26" t="n">
        <x:f>0</x:f>
        <x:v>0</x:v>
      </x:c>
      <x:c r="Z31" s="26" t="n">
        <x:f>0</x:f>
        <x:v>0</x:v>
      </x:c>
      <x:c r="AA31" s="26" t="n">
        <x:f>0</x:f>
        <x:v>0</x:v>
      </x:c>
      <x:c r="AB31" s="26" t="n">
        <x:f>0</x:f>
        <x:v>0</x:v>
      </x:c>
      <x:c r="AC31" s="26" t="n">
        <x:f>0</x:f>
        <x:v>0</x:v>
      </x:c>
      <x:c r="AD31" s="26" t="n">
        <x:f>0</x:f>
        <x:v>0</x:v>
      </x:c>
      <x:c r="AE31" s="26" t="n">
        <x:f>0</x:f>
        <x:v>0</x:v>
      </x:c>
      <x:c r="AF31" s="26" t="n">
        <x:f>0</x:f>
        <x:v>0</x:v>
      </x:c>
      <x:c r="AG31" s="26" t="n">
        <x:f>0</x:f>
        <x:v>0</x:v>
      </x:c>
      <x:c r="AH31" s="26" t="n">
        <x:f>0</x:f>
        <x:v>0</x:v>
      </x:c>
      <x:c r="AI31" s="26" t="n">
        <x:f>0</x:f>
        <x:v>0</x:v>
      </x:c>
      <x:c r="AJ31" s="26" t="n">
        <x:f>0</x:f>
        <x:v>0</x:v>
      </x:c>
      <x:c r="AK31" s="26" t="n">
        <x:f>0</x:f>
        <x:v>0</x:v>
      </x:c>
      <x:c r="AL31" s="26" t="n">
        <x:f>0</x:f>
        <x:v>0</x:v>
      </x:c>
      <x:c r="AM31" s="26" t="n">
        <x:f>0</x:f>
        <x:v>0</x:v>
      </x:c>
      <x:c r="AN31" s="26" t="n">
        <x:f>0</x:f>
        <x:v>0</x:v>
      </x:c>
    </x:row>
    <x:row r="32" ht="22" customHeight="1">
      <x:c r="A32" s="1"/>
      <x:c r="B32" s="1"/>
      <x:c r="C32" s="15" t="str">
        <x:v>Closing cash</x:v>
      </x:c>
      <x:c r="D32" s="15"/>
      <x:c r="E32" s="22" t="n">
        <x:f>SUM(E30:E31,E28)</x:f>
        <x:v>-52575</x:v>
      </x:c>
      <x:c r="F32" s="22" t="n">
        <x:f>SUM(F30:F31,F28)</x:f>
        <x:v>-84180</x:v>
      </x:c>
      <x:c r="G32" s="22" t="n">
        <x:f>SUM(G30:G31,G28)</x:f>
        <x:v>-135817.4</x:v>
      </x:c>
      <x:c r="H32" s="22" t="n">
        <x:f>SUM(H30:H31,H28)</x:f>
        <x:v>-183168.36342857144</x:v>
      </x:c>
      <x:c r="I32" s="22" t="n">
        <x:f>SUM(I30:I31,I28)</x:f>
        <x:v>-250557.11821714288</x:v>
      </x:c>
      <x:c r="J32" s="22" t="n">
        <x:f>SUM(J30:J31,J28)</x:f>
        <x:v>-312986.6876745143</x:v>
      </x:c>
      <x:c r="K32" s="22" t="n">
        <x:f>SUM(K30:K31,K28)</x:f>
        <x:v>-352149.4312006177</x:v>
      </x:c>
      <x:c r="L32" s="22" t="n">
        <x:f>SUM(L30:L31,L28)</x:f>
        <x:v>-385327.1266411795</x:v>
      </x:c>
      <x:c r="M32" s="22" t="n">
        <x:f>SUM(M30:M31,M28)</x:f>
        <x:v>-412448.14834920445</x:v>
      </x:c>
      <x:c r="N32" s="22" t="n">
        <x:f>SUM(N30:N31,N28)</x:f>
        <x:v>-433418.8534979437</x:v>
      </x:c>
      <x:c r="O32" s="22" t="n">
        <x:f>SUM(O30:O31,O28)</x:f>
        <x:v>-448122.4721916345</x:v>
      </x:c>
      <x:c r="P32" s="22" t="n">
        <x:f>SUM(P30:P31,P28)</x:f>
        <x:v>-456417.8827256935</x:v>
      </x:c>
      <x:c r="Q32" s="22" t="n">
        <x:f>SUM(Q30:Q31,Q28)</x:f>
        <x:v>-470778.6478506983</x:v>
      </x:c>
      <x:c r="R32" s="22" t="n">
        <x:f>SUM(R30:R31,R28)</x:f>
        <x:v>-476489.5358411385</x:v>
      </x:c>
      <x:c r="S32" s="22" t="n">
        <x:f>SUM(S30:S31,S28)</x:f>
        <x:v>-473402.9801171744</x:v>
      </x:c>
      <x:c r="T32" s="22" t="n">
        <x:f>SUM(T30:T31,T28)</x:f>
        <x:v>-461337.83182894206</x:v>
      </x:c>
      <x:c r="U32" s="22" t="n">
        <x:f>SUM(U30:U31,U28)</x:f>
        <x:v>-440077.544352697</x:v>
      </x:c>
      <x:c r="V32" s="22" t="n">
        <x:f>SUM(V30:V31,V28)</x:f>
        <x:v>-409368.1777035391</x:v>
      </x:c>
      <x:c r="W32" s="22" t="n">
        <x:f>SUM(W30:W31,W28)</x:f>
        <x:v>-368916.20985177084</x:v>
      </x:c>
      <x:c r="X32" s="22" t="n">
        <x:f>SUM(X30:X31,X28)</x:f>
        <x:v>-318386.1408331533</x:v>
      </x:c>
      <x:c r="Y32" s="22" t="n">
        <x:f>SUM(Y30:Y31,Y28)</x:f>
        <x:v>-257397.8743610297</x:v>
      </x:c>
      <x:c r="Z32" s="22" t="n">
        <x:f>SUM(Z30:Z31,Z28)</x:f>
        <x:v>-185523.8603735431</x:v>
      </x:c>
      <x:c r="AA32" s="22" t="n">
        <x:f>SUM(AA30:AA31,AA28)</x:f>
        <x:v>-102285.98057451105</x:v>
      </x:c>
      <x:c r="AB32" s="22" t="n">
        <x:f>SUM(AB30:AB31,AB28)</x:f>
        <x:v>-7152.157543854584</x:v>
      </x:c>
      <x:c r="AC32" s="22" t="n">
        <x:f>SUM(AC30:AC31,AC28)</x:f>
        <x:v>74909.64217733385</x:v>
      </x:c>
      <x:c r="AD32" s="22" t="n">
        <x:f>SUM(AD30:AD31,AD28)</x:f>
        <x:v>172795.4157189451</x:v>
      </x:c>
      <x:c r="AE32" s="22" t="n">
        <x:f>SUM(AE30:AE31,AE28)</x:f>
        <x:v>287115.0763643324</x:v>
      </x:c>
      <x:c r="AF32" s="22" t="n">
        <x:f>SUM(AF30:AF31,AF28)</x:f>
        <x:v>418553.57064440846</x:v>
      </x:c>
      <x:c r="AG32" s="22" t="n">
        <x:f>SUM(AG30:AG31,AG28)</x:f>
        <x:v>567875.8313900548</x:v>
      </x:c>
      <x:c r="AH32" s="22" t="n">
        <x:f>SUM(AH30:AH31,AH28)</x:f>
        <x:v>735932.169013019</x:v>
      </x:c>
      <x:c r="AI32" s="22" t="n">
        <x:f>SUM(AI30:AI31,AI28)</x:f>
        <x:v>923664.1343942083</x:v>
      </x:c>
      <x:c r="AJ32" s="22" t="n">
        <x:f>SUM(AJ30:AJ31,AJ28)</x:f>
        <x:v>1132110.889495774</x:v>
      </x:c>
      <x:c r="AK32" s="22" t="n">
        <x:f>SUM(AK30:AK31,AK28)</x:f>
        <x:v>1362416.1247671791</x:v>
      </x:c>
      <x:c r="AL32" s="22" t="n">
        <x:f>SUM(AL30:AL31,AL28)</x:f>
        <x:v>1615835.5656029712</x:v>
      </x:c>
      <x:c r="AM32" s="22" t="n">
        <x:f>SUM(AM30:AM31,AM28)</x:f>
        <x:v>1893745.1135500227</x:v>
      </x:c>
      <x:c r="AN32" s="22" t="n">
        <x:f>SUM(AN30:AN31,AN28)</x:f>
        <x:v>2197649.671674887</x:v>
      </x:c>
    </x:row>
    <x:row r="33" ht="22" customHeight="1">
      <x:c r="A33" s="1"/>
      <x:c r="B33" s="1"/>
      <x:c r="C33" s="1" t="str">
        <x:v>Exit recurring revenue annualized</x:v>
      </x:c>
      <x:c r="D33" s="1"/>
      <x:c r="E33" s="26" t="n">
        <x:f>E17*E19*12</x:f>
        <x:v>0</x:v>
      </x:c>
      <x:c r="F33" s="26" t="n">
        <x:f>F17*F19*12</x:f>
        <x:v>0</x:v>
      </x:c>
      <x:c r="G33" s="26" t="n">
        <x:f>G17*G19*12</x:f>
        <x:v>0</x:v>
      </x:c>
      <x:c r="H33" s="26" t="n">
        <x:f>H17*H19*12</x:f>
        <x:v>0</x:v>
      </x:c>
      <x:c r="I33" s="26" t="n">
        <x:f>I17*I19*12</x:f>
        <x:v>0</x:v>
      </x:c>
      <x:c r="J33" s="26" t="n">
        <x:f>J17*J19*12</x:f>
        <x:v>0</x:v>
      </x:c>
      <x:c r="K33" s="26" t="n">
        <x:f>K17*K19*12</x:f>
        <x:v>105889.11133615722</x:v>
      </x:c>
      <x:c r="L33" s="26" t="n">
        <x:f>L17*L19*12</x:f>
        <x:v>212917.21112576075</x:v>
      </x:c>
      <x:c r="M33" s="26" t="n">
        <x:f>M17*M19*12</x:f>
        <x:v>321468.7040632241</x:v>
      </x:c>
      <x:c r="N33" s="26" t="n">
        <x:f>N17*N19*12</x:f>
        <x:v>431947.0157937885</x:v>
      </x:c>
      <x:c r="O33" s="26" t="n">
        <x:f>O17*O19*12</x:f>
        <x:v>544776.5838465777</x:v>
      </x:c>
      <x:c r="P33" s="26" t="n">
        <x:f>P17*P19*12</x:f>
        <x:v>660404.9890720185</x:v>
      </x:c>
      <x:c r="Q33" s="26" t="n">
        <x:f>Q17*Q19*12</x:f>
        <x:v>813174.0395747861</x:v>
      </x:c>
      <x:c r="R33" s="26" t="n">
        <x:f>R17*R19*12</x:f>
        <x:v>968361.068062695</x:v>
      </x:c>
      <x:c r="S33" s="26" t="n">
        <x:f>S17*S19*12</x:f>
        <x:v>1126551.6546167594</x:v>
      </x:c>
      <x:c r="T33" s="26" t="n">
        <x:f>T17*T19*12</x:f>
        <x:v>1288362.5400507872</x:v>
      </x:c>
      <x:c r="U33" s="26" t="n">
        <x:f>U17*U19*12</x:f>
        <x:v>1454444.7461969494</x:v>
      </x:c>
      <x:c r="V33" s="26" t="n">
        <x:f>V17*V19*12</x:f>
        <x:v>1625486.920717121</x:v>
      </x:c>
      <x:c r="W33" s="26" t="n">
        <x:f>W17*W19*12</x:f>
        <x:v>1802218.9254059298</x:v>
      </x:c>
      <x:c r="X33" s="26" t="n">
        <x:f>X17*X19*12</x:f>
        <x:v>1985415.6884285852</x:v>
      </x:c>
      <x:c r="Y33" s="26" t="n">
        <x:f>Y17*Y19*12</x:f>
        <x:v>2175901.342533446</x:v>
      </x:c>
      <x:c r="Z33" s="26" t="n">
        <x:f>Z17*Z19*12</x:f>
        <x:v>2374553.6730054724</x:v>
      </x:c>
      <x:c r="AA33" s="26" t="n">
        <x:f>AA17*AA19*12</x:f>
        <x:v>2582308.9009924876</x:v>
      </x:c>
      <x:c r="AB33" s="26" t="n">
        <x:f>AB17*AB19*12</x:f>
        <x:v>2800166.8298526006</x:v>
      </x:c>
      <x:c r="AC33" s="26" t="n">
        <x:f>AC17*AC19*12</x:f>
        <x:v>3077580.3843502947</x:v>
      </x:c>
      <x:c r="AD33" s="26" t="n">
        <x:f>AD17*AD19*12</x:f>
        <x:v>3365374.2148834243</x:v>
      </x:c>
      <x:c r="AE33" s="26" t="n">
        <x:f>AE17*AE19*12</x:f>
        <x:v>3664851.2558677997</x:v>
      </x:c>
      <x:c r="AF33" s="26" t="n">
        <x:f>AF17*AF19*12</x:f>
        <x:v>3977399.775979178</x:v>
      </x:c>
      <x:c r="AG33" s="26" t="n">
        <x:f>AG17*AG19*12</x:f>
        <x:v>4304500.960913788</x:v>
      </x:c>
      <x:c r="AH33" s="26" t="n">
        <x:f>AH17*AH19*12</x:f>
        <x:v>4647737.0725289155</x:v>
      </x:c>
      <x:c r="AI33" s="26" t="n">
        <x:f>AI17*AI19*12</x:f>
        <x:v>5008800.231683573</x:v>
      </x:c>
      <x:c r="AJ33" s="26" t="n">
        <x:f>AJ17*AJ19*12</x:f>
        <x:v>5389501.875836508</x:v>
      </x:c>
      <x:c r="AK33" s="26" t="n">
        <x:f>AK17*AK19*12</x:f>
        <x:v>5791782.946496949</x:v>
      </x:c>
      <x:c r="AL33" s="26" t="n">
        <x:f>AL17*AL19*12</x:f>
        <x:v>6217724.865986484</x:v>
      </x:c>
      <x:c r="AM33" s="26" t="n">
        <x:f>AM17*AM19*12</x:f>
        <x:v>6669561.367684389</x:v>
      </x:c>
      <x:c r="AN33" s="26" t="n">
        <x:f>AN17*AN19*12</x:f>
        <x:v>7149691.24902137</x:v>
      </x:c>
    </x:row>
    <x:row r="34" ht="22" customHeight="1">
      <x:c r="A34" s="1"/>
      <x:c r="B34" s="1"/>
      <x:c r="C34" s="1" t="str">
        <x:v>Break-even customers at current costs</x:v>
      </x:c>
      <x:c r="D34" s="1"/>
      <x:c r="E34" s="33" t="n">
        <x:f>IF(E36&lt;=0,"n.a.",(E25+E10+E24)/E36)</x:f>
        <x:v>315.8763505402161</x:v>
      </x:c>
      <x:c r="F34" s="33" t="n">
        <x:f>IF(F36&lt;=0,"n.a.",(F25+F10+F24)/F36)</x:f>
        <x:v>316.1764705882353</x:v>
      </x:c>
      <x:c r="G34" s="33" t="n">
        <x:f>IF(G36&lt;=0,"n.a.",(G25+G10+G24)/G36)</x:f>
        <x:v>316.50060024009605</x:v>
      </x:c>
      <x:c r="H34" s="33" t="n">
        <x:f>IF(H36&lt;=0,"n.a.",(H25+H10+H24)/H36)</x:f>
        <x:v>473.69911393128683</x:v>
      </x:c>
      <x:c r="I34" s="33" t="n">
        <x:f>IF(I36&lt;=0,"n.a.",(I25+I10+I24)/I36)</x:f>
        <x:v>474.0771787572172</x:v>
      </x:c>
      <x:c r="J34" s="33" t="n">
        <x:f>IF(J36&lt;=0,"n.a.",(J25+J10+J24)/J36)</x:f>
        <x:v>474.485488769222</x:v>
      </x:c>
      <x:c r="K34" s="33" t="n">
        <x:f>IF(K36&lt;=0,"n.a.",(K25+K10+K24)/K36)</x:f>
        <x:v>421.7980693673584</x:v>
      </x:c>
      <x:c r="L34" s="33" t="n">
        <x:f>IF(L36&lt;=0,"n.a.",(L25+L10+L24)/L36)</x:f>
        <x:v>422.27432216536084</x:v>
      </x:c>
      <x:c r="M34" s="33" t="n">
        <x:f>IF(M36&lt;=0,"n.a.",(M25+M10+M24)/M36)</x:f>
        <x:v>422.7886751872034</x:v>
      </x:c>
      <x:c r="N34" s="33" t="n">
        <x:f>IF(N36&lt;=0,"n.a.",(N25+N10+N24)/N36)</x:f>
        <x:v>423.3441764507934</x:v>
      </x:c>
      <x:c r="O34" s="33" t="n">
        <x:f>IF(O36&lt;=0,"n.a.",(O25+O10+O24)/O36)</x:f>
        <x:v>423.94411781547063</x:v>
      </x:c>
      <x:c r="P34" s="33" t="n">
        <x:f>IF(P36&lt;=0,"n.a.",(P25+P10+P24)/P36)</x:f>
        <x:v>424.592054489322</x:v>
      </x:c>
      <x:c r="Q34" s="33" t="n">
        <x:f>IF(Q36&lt;=0,"n.a.",(Q25+Q10+Q24)/Q36)</x:f>
        <x:v>561.346247865789</x:v>
      </x:c>
      <x:c r="R34" s="33" t="n">
        <x:f>IF(R36&lt;=0,"n.a.",(R25+R10+R24)/R36)</x:f>
        <x:v>562.1020012021692</x:v>
      </x:c>
      <x:c r="S34" s="33" t="n">
        <x:f>IF(S36&lt;=0,"n.a.",(S25+S10+S24)/S36)</x:f>
        <x:v>562.9182148054599</x:v>
      </x:c>
      <x:c r="T34" s="33" t="n">
        <x:f>IF(T36&lt;=0,"n.a.",(T25+T10+T24)/T36)</x:f>
        <x:v>563.7997254970138</x:v>
      </x:c>
      <x:c r="U34" s="33" t="n">
        <x:f>IF(U36&lt;=0,"n.a.",(U25+U10+U24)/U36)</x:f>
        <x:v>564.751757043892</x:v>
      </x:c>
      <x:c r="V34" s="33" t="n">
        <x:f>IF(V36&lt;=0,"n.a.",(V25+V10+V24)/V36)</x:f>
        <x:v>565.7799511145205</x:v>
      </x:c>
      <x:c r="W34" s="33" t="n">
        <x:f>IF(W36&lt;=0,"n.a.",(W25+W10+W24)/W36)</x:f>
        <x:v>566.8904007107993</x:v>
      </x:c>
      <x:c r="X34" s="33" t="n">
        <x:f>IF(X36&lt;=0,"n.a.",(X25+X10+X24)/X36)</x:f>
        <x:v>568.0896862747803</x:v>
      </x:c>
      <x:c r="Y34" s="33" t="n">
        <x:f>IF(Y36&lt;=0,"n.a.",(Y25+Y10+Y24)/Y36)</x:f>
        <x:v>569.38491468388</x:v>
      </x:c>
      <x:c r="Z34" s="33" t="n">
        <x:f>IF(Z36&lt;=0,"n.a.",(Z25+Z10+Z24)/Z36)</x:f>
        <x:v>570.7837613657075</x:v>
      </x:c>
      <x:c r="AA34" s="33" t="n">
        <x:f>IF(AA36&lt;=0,"n.a.",(AA25+AA10+AA24)/AA36)</x:f>
        <x:v>572.2945157820812</x:v>
      </x:c>
      <x:c r="AB34" s="33" t="n">
        <x:f>IF(AB36&lt;=0,"n.a.",(AB25+AB10+AB24)/AB36)</x:f>
        <x:v>573.9261305517648</x:v>
      </x:c>
      <x:c r="AC34" s="33" t="n">
        <x:f>IF(AC36&lt;=0,"n.a.",(AC25+AC10+AC24)/AC36)</x:f>
        <x:v>845.0817461774071</x:v>
      </x:c>
      <x:c r="AD34" s="33" t="n">
        <x:f>IF(AD36&lt;=0,"n.a.",(AD25+AD10+AD24)/AD36)</x:f>
        <x:v>846.9848616447662</x:v>
      </x:c>
      <x:c r="AE34" s="33" t="n">
        <x:f>IF(AE36&lt;=0,"n.a.",(AE25+AE10+AE24)/AE36)</x:f>
        <x:v>849.0402263495139</x:v>
      </x:c>
      <x:c r="AF34" s="33" t="n">
        <x:f>IF(AF36&lt;=0,"n.a.",(AF25+AF10+AF24)/AF36)</x:f>
        <x:v>851.2600202306413</x:v>
      </x:c>
      <x:c r="AG34" s="33" t="n">
        <x:f>IF(AG36&lt;=0,"n.a.",(AG25+AG10+AG24)/AG36)</x:f>
        <x:v>853.657397622259</x:v>
      </x:c>
      <x:c r="AH34" s="33" t="n">
        <x:f>IF(AH36&lt;=0,"n.a.",(AH25+AH10+AH24)/AH36)</x:f>
        <x:v>856.2465652052061</x:v>
      </x:c>
      <x:c r="AI34" s="33" t="n">
        <x:f>IF(AI36&lt;=0,"n.a.",(AI25+AI10+AI24)/AI36)</x:f>
        <x:v>859.0428661947891</x:v>
      </x:c>
      <x:c r="AJ34" s="33" t="n">
        <x:f>IF(AJ36&lt;=0,"n.a.",(AJ25+AJ10+AJ24)/AJ36)</x:f>
        <x:v>862.0628712635387</x:v>
      </x:c>
      <x:c r="AK34" s="33" t="n">
        <x:f>IF(AK36&lt;=0,"n.a.",(AK25+AK10+AK24)/AK36)</x:f>
        <x:v>865.3244767377881</x:v>
      </x:c>
      <x:c r="AL34" s="33" t="n">
        <x:f>IF(AL36&lt;=0,"n.a.",(AL25+AL10+AL24)/AL36)</x:f>
        <x:v>868.8470106499777</x:v>
      </x:c>
      <x:c r="AM34" s="33" t="n">
        <x:f>IF(AM36&lt;=0,"n.a.",(AM25+AM10+AM24)/AM36)</x:f>
        <x:v>872.6513472751423</x:v>
      </x:c>
      <x:c r="AN34" s="33" t="n">
        <x:f>IF(AN36&lt;=0,"n.a.",(AN25+AN10+AN24)/AN36)</x:f>
        <x:v>876.76003083032</x:v>
      </x:c>
    </x:row>
    <x:row r="35" ht="22" customHeight="1">
      <x:c r="A35" s="1"/>
      <x:c r="B35" s="1"/>
      <x:c r="C35" s="1" t="str">
        <x:v>Paid-channel CAC</x:v>
      </x:c>
      <x:c r="D35" s="1"/>
      <x:c r="E35" s="31" t="str">
        <x:f>IF(E7&lt;'Assumptions'!E9,"n.a.",'Assumptions'!E25/('Assumptions'!E29*'Assumptions'!E33))</x:f>
        <x:v>n.a.</x:v>
      </x:c>
      <x:c r="F35" s="31" t="str">
        <x:f>IF(F7&lt;'Assumptions'!F9,"n.a.",'Assumptions'!F25/('Assumptions'!F29*'Assumptions'!F33))</x:f>
        <x:v>n.a.</x:v>
      </x:c>
      <x:c r="G35" s="31" t="str">
        <x:f>IF(G7&lt;'Assumptions'!G9,"n.a.",'Assumptions'!G25/('Assumptions'!G29*'Assumptions'!G33))</x:f>
        <x:v>n.a.</x:v>
      </x:c>
      <x:c r="H35" s="31" t="str">
        <x:f>IF(H7&lt;'Assumptions'!H9,"n.a.",'Assumptions'!H25/('Assumptions'!H29*'Assumptions'!H33))</x:f>
        <x:v>n.a.</x:v>
      </x:c>
      <x:c r="I35" s="31" t="str">
        <x:f>IF(I7&lt;'Assumptions'!I9,"n.a.",'Assumptions'!I25/('Assumptions'!I29*'Assumptions'!I33))</x:f>
        <x:v>n.a.</x:v>
      </x:c>
      <x:c r="J35" s="31" t="str">
        <x:f>IF(J7&lt;'Assumptions'!J9,"n.a.",'Assumptions'!J25/('Assumptions'!J29*'Assumptions'!J33))</x:f>
        <x:v>n.a.</x:v>
      </x:c>
      <x:c r="K35" s="31" t="n">
        <x:f>IF(K7&lt;'Assumptions'!K9,"n.a.",'Assumptions'!K25/('Assumptions'!K29*'Assumptions'!K33))</x:f>
        <x:v>364.58333333333337</x:v>
      </x:c>
      <x:c r="L35" s="31" t="n">
        <x:f>IF(L7&lt;'Assumptions'!L9,"n.a.",'Assumptions'!L25/('Assumptions'!L29*'Assumptions'!L33))</x:f>
        <x:v>364.58333333333337</x:v>
      </x:c>
      <x:c r="M35" s="31" t="n">
        <x:f>IF(M7&lt;'Assumptions'!M9,"n.a.",'Assumptions'!M25/('Assumptions'!M29*'Assumptions'!M33))</x:f>
        <x:v>364.58333333333337</x:v>
      </x:c>
      <x:c r="N35" s="31" t="n">
        <x:f>IF(N7&lt;'Assumptions'!N9,"n.a.",'Assumptions'!N25/('Assumptions'!N29*'Assumptions'!N33))</x:f>
        <x:v>364.58333333333337</x:v>
      </x:c>
      <x:c r="O35" s="31" t="n">
        <x:f>IF(O7&lt;'Assumptions'!O9,"n.a.",'Assumptions'!O25/('Assumptions'!O29*'Assumptions'!O33))</x:f>
        <x:v>364.58333333333337</x:v>
      </x:c>
      <x:c r="P35" s="31" t="n">
        <x:f>IF(P7&lt;'Assumptions'!P9,"n.a.",'Assumptions'!P25/('Assumptions'!P29*'Assumptions'!P33))</x:f>
        <x:v>364.58333333333337</x:v>
      </x:c>
      <x:c r="Q35" s="31" t="n">
        <x:f>IF(Q7&lt;'Assumptions'!Q9,"n.a.",'Assumptions'!Q25/('Assumptions'!Q29*'Assumptions'!Q33))</x:f>
        <x:v>364.58333333333337</x:v>
      </x:c>
      <x:c r="R35" s="31" t="n">
        <x:f>IF(R7&lt;'Assumptions'!R9,"n.a.",'Assumptions'!R25/('Assumptions'!R29*'Assumptions'!R33))</x:f>
        <x:v>364.58333333333337</x:v>
      </x:c>
      <x:c r="S35" s="31" t="n">
        <x:f>IF(S7&lt;'Assumptions'!S9,"n.a.",'Assumptions'!S25/('Assumptions'!S29*'Assumptions'!S33))</x:f>
        <x:v>364.58333333333337</x:v>
      </x:c>
      <x:c r="T35" s="31" t="n">
        <x:f>IF(T7&lt;'Assumptions'!T9,"n.a.",'Assumptions'!T25/('Assumptions'!T29*'Assumptions'!T33))</x:f>
        <x:v>364.58333333333337</x:v>
      </x:c>
      <x:c r="U35" s="31" t="n">
        <x:f>IF(U7&lt;'Assumptions'!U9,"n.a.",'Assumptions'!U25/('Assumptions'!U29*'Assumptions'!U33))</x:f>
        <x:v>364.58333333333337</x:v>
      </x:c>
      <x:c r="V35" s="31" t="n">
        <x:f>IF(V7&lt;'Assumptions'!V9,"n.a.",'Assumptions'!V25/('Assumptions'!V29*'Assumptions'!V33))</x:f>
        <x:v>364.58333333333337</x:v>
      </x:c>
      <x:c r="W35" s="31" t="n">
        <x:f>IF(W7&lt;'Assumptions'!W9,"n.a.",'Assumptions'!W25/('Assumptions'!W29*'Assumptions'!W33))</x:f>
        <x:v>364.58333333333337</x:v>
      </x:c>
      <x:c r="X35" s="31" t="n">
        <x:f>IF(X7&lt;'Assumptions'!X9,"n.a.",'Assumptions'!X25/('Assumptions'!X29*'Assumptions'!X33))</x:f>
        <x:v>364.58333333333337</x:v>
      </x:c>
      <x:c r="Y35" s="31" t="n">
        <x:f>IF(Y7&lt;'Assumptions'!Y9,"n.a.",'Assumptions'!Y25/('Assumptions'!Y29*'Assumptions'!Y33))</x:f>
        <x:v>364.58333333333337</x:v>
      </x:c>
      <x:c r="Z35" s="31" t="n">
        <x:f>IF(Z7&lt;'Assumptions'!Z9,"n.a.",'Assumptions'!Z25/('Assumptions'!Z29*'Assumptions'!Z33))</x:f>
        <x:v>364.58333333333337</x:v>
      </x:c>
      <x:c r="AA35" s="31" t="n">
        <x:f>IF(AA7&lt;'Assumptions'!AA9,"n.a.",'Assumptions'!AA25/('Assumptions'!AA29*'Assumptions'!AA33))</x:f>
        <x:v>364.58333333333337</x:v>
      </x:c>
      <x:c r="AB35" s="31" t="n">
        <x:f>IF(AB7&lt;'Assumptions'!AB9,"n.a.",'Assumptions'!AB25/('Assumptions'!AB29*'Assumptions'!AB33))</x:f>
        <x:v>364.58333333333337</x:v>
      </x:c>
      <x:c r="AC35" s="31" t="n">
        <x:f>IF(AC7&lt;'Assumptions'!AC9,"n.a.",'Assumptions'!AC25/('Assumptions'!AC29*'Assumptions'!AC33))</x:f>
        <x:v>364.58333333333337</x:v>
      </x:c>
      <x:c r="AD35" s="31" t="n">
        <x:f>IF(AD7&lt;'Assumptions'!AD9,"n.a.",'Assumptions'!AD25/('Assumptions'!AD29*'Assumptions'!AD33))</x:f>
        <x:v>364.58333333333337</x:v>
      </x:c>
      <x:c r="AE35" s="31" t="n">
        <x:f>IF(AE7&lt;'Assumptions'!AE9,"n.a.",'Assumptions'!AE25/('Assumptions'!AE29*'Assumptions'!AE33))</x:f>
        <x:v>364.58333333333337</x:v>
      </x:c>
      <x:c r="AF35" s="31" t="n">
        <x:f>IF(AF7&lt;'Assumptions'!AF9,"n.a.",'Assumptions'!AF25/('Assumptions'!AF29*'Assumptions'!AF33))</x:f>
        <x:v>364.58333333333337</x:v>
      </x:c>
      <x:c r="AG35" s="31" t="n">
        <x:f>IF(AG7&lt;'Assumptions'!AG9,"n.a.",'Assumptions'!AG25/('Assumptions'!AG29*'Assumptions'!AG33))</x:f>
        <x:v>364.58333333333337</x:v>
      </x:c>
      <x:c r="AH35" s="31" t="n">
        <x:f>IF(AH7&lt;'Assumptions'!AH9,"n.a.",'Assumptions'!AH25/('Assumptions'!AH29*'Assumptions'!AH33))</x:f>
        <x:v>364.58333333333337</x:v>
      </x:c>
      <x:c r="AI35" s="31" t="n">
        <x:f>IF(AI7&lt;'Assumptions'!AI9,"n.a.",'Assumptions'!AI25/('Assumptions'!AI29*'Assumptions'!AI33))</x:f>
        <x:v>364.58333333333337</x:v>
      </x:c>
      <x:c r="AJ35" s="31" t="n">
        <x:f>IF(AJ7&lt;'Assumptions'!AJ9,"n.a.",'Assumptions'!AJ25/('Assumptions'!AJ29*'Assumptions'!AJ33))</x:f>
        <x:v>364.58333333333337</x:v>
      </x:c>
      <x:c r="AK35" s="31" t="n">
        <x:f>IF(AK7&lt;'Assumptions'!AK9,"n.a.",'Assumptions'!AK25/('Assumptions'!AK29*'Assumptions'!AK33))</x:f>
        <x:v>364.58333333333337</x:v>
      </x:c>
      <x:c r="AL35" s="31" t="n">
        <x:f>IF(AL7&lt;'Assumptions'!AL9,"n.a.",'Assumptions'!AL25/('Assumptions'!AL29*'Assumptions'!AL33))</x:f>
        <x:v>364.58333333333337</x:v>
      </x:c>
      <x:c r="AM35" s="31" t="n">
        <x:f>IF(AM7&lt;'Assumptions'!AM9,"n.a.",'Assumptions'!AM25/('Assumptions'!AM29*'Assumptions'!AM33))</x:f>
        <x:v>364.58333333333337</x:v>
      </x:c>
      <x:c r="AN35" s="31" t="n">
        <x:f>IF(AN7&lt;'Assumptions'!AN9,"n.a.",'Assumptions'!AN25/('Assumptions'!AN29*'Assumptions'!AN33))</x:f>
        <x:v>364.58333333333337</x:v>
      </x:c>
    </x:row>
    <x:row r="36" ht="22" customHeight="1">
      <x:c r="A36" s="1"/>
      <x:c r="B36" s="1"/>
      <x:c r="C36" s="1" t="str">
        <x:v>Contribution per paid customer</x:v>
      </x:c>
      <x:c r="D36" s="1"/>
      <x:c r="E36" s="31" t="n">
        <x:f>E19*(1-'Assumptions'!E41-'Assumptions'!E45)</x:f>
        <x:v>99.96</x:v>
      </x:c>
      <x:c r="F36" s="31" t="n">
        <x:f>F19*(1-'Assumptions'!F41-'Assumptions'!F45)</x:f>
        <x:v>99.96</x:v>
      </x:c>
      <x:c r="G36" s="31" t="n">
        <x:f>G19*(1-'Assumptions'!G41-'Assumptions'!G45)</x:f>
        <x:v>99.96</x:v>
      </x:c>
      <x:c r="H36" s="31" t="n">
        <x:f>H19*(1-'Assumptions'!H41-'Assumptions'!H45)</x:f>
        <x:v>99.96</x:v>
      </x:c>
      <x:c r="I36" s="31" t="n">
        <x:f>I19*(1-'Assumptions'!I41-'Assumptions'!I45)</x:f>
        <x:v>99.96</x:v>
      </x:c>
      <x:c r="J36" s="31" t="n">
        <x:f>J19*(1-'Assumptions'!J41-'Assumptions'!J45)</x:f>
        <x:v>99.96</x:v>
      </x:c>
      <x:c r="K36" s="31" t="n">
        <x:f>K19*(1-'Assumptions'!K41-'Assumptions'!K45)</x:f>
        <x:v>99.96</x:v>
      </x:c>
      <x:c r="L36" s="31" t="n">
        <x:f>L19*(1-'Assumptions'!L41-'Assumptions'!L45)</x:f>
        <x:v>99.96</x:v>
      </x:c>
      <x:c r="M36" s="31" t="n">
        <x:f>M19*(1-'Assumptions'!M41-'Assumptions'!M45)</x:f>
        <x:v>99.96</x:v>
      </x:c>
      <x:c r="N36" s="31" t="n">
        <x:f>N19*(1-'Assumptions'!N41-'Assumptions'!N45)</x:f>
        <x:v>99.96</x:v>
      </x:c>
      <x:c r="O36" s="31" t="n">
        <x:f>O19*(1-'Assumptions'!O41-'Assumptions'!O45)</x:f>
        <x:v>99.96</x:v>
      </x:c>
      <x:c r="P36" s="31" t="n">
        <x:f>P19*(1-'Assumptions'!P41-'Assumptions'!P45)</x:f>
        <x:v>99.96</x:v>
      </x:c>
      <x:c r="Q36" s="31" t="n">
        <x:f>Q19*(1-'Assumptions'!Q41-'Assumptions'!Q45)</x:f>
        <x:v>99.96</x:v>
      </x:c>
      <x:c r="R36" s="31" t="n">
        <x:f>R19*(1-'Assumptions'!R41-'Assumptions'!R45)</x:f>
        <x:v>99.96</x:v>
      </x:c>
      <x:c r="S36" s="31" t="n">
        <x:f>S19*(1-'Assumptions'!S41-'Assumptions'!S45)</x:f>
        <x:v>99.96</x:v>
      </x:c>
      <x:c r="T36" s="31" t="n">
        <x:f>T19*(1-'Assumptions'!T41-'Assumptions'!T45)</x:f>
        <x:v>99.96</x:v>
      </x:c>
      <x:c r="U36" s="31" t="n">
        <x:f>U19*(1-'Assumptions'!U41-'Assumptions'!U45)</x:f>
        <x:v>99.96</x:v>
      </x:c>
      <x:c r="V36" s="31" t="n">
        <x:f>V19*(1-'Assumptions'!V41-'Assumptions'!V45)</x:f>
        <x:v>99.96</x:v>
      </x:c>
      <x:c r="W36" s="31" t="n">
        <x:f>W19*(1-'Assumptions'!W41-'Assumptions'!W45)</x:f>
        <x:v>99.96</x:v>
      </x:c>
      <x:c r="X36" s="31" t="n">
        <x:f>X19*(1-'Assumptions'!X41-'Assumptions'!X45)</x:f>
        <x:v>99.96</x:v>
      </x:c>
      <x:c r="Y36" s="31" t="n">
        <x:f>Y19*(1-'Assumptions'!Y41-'Assumptions'!Y45)</x:f>
        <x:v>99.96</x:v>
      </x:c>
      <x:c r="Z36" s="31" t="n">
        <x:f>Z19*(1-'Assumptions'!Z41-'Assumptions'!Z45)</x:f>
        <x:v>99.96</x:v>
      </x:c>
      <x:c r="AA36" s="31" t="n">
        <x:f>AA19*(1-'Assumptions'!AA41-'Assumptions'!AA45)</x:f>
        <x:v>99.96</x:v>
      </x:c>
      <x:c r="AB36" s="31" t="n">
        <x:f>AB19*(1-'Assumptions'!AB41-'Assumptions'!AB45)</x:f>
        <x:v>99.96</x:v>
      </x:c>
      <x:c r="AC36" s="31" t="n">
        <x:f>AC19*(1-'Assumptions'!AC41-'Assumptions'!AC45)</x:f>
        <x:v>99.96</x:v>
      </x:c>
      <x:c r="AD36" s="31" t="n">
        <x:f>AD19*(1-'Assumptions'!AD41-'Assumptions'!AD45)</x:f>
        <x:v>99.96</x:v>
      </x:c>
      <x:c r="AE36" s="31" t="n">
        <x:f>AE19*(1-'Assumptions'!AE41-'Assumptions'!AE45)</x:f>
        <x:v>99.96</x:v>
      </x:c>
      <x:c r="AF36" s="31" t="n">
        <x:f>AF19*(1-'Assumptions'!AF41-'Assumptions'!AF45)</x:f>
        <x:v>99.96</x:v>
      </x:c>
      <x:c r="AG36" s="31" t="n">
        <x:f>AG19*(1-'Assumptions'!AG41-'Assumptions'!AG45)</x:f>
        <x:v>99.96</x:v>
      </x:c>
      <x:c r="AH36" s="31" t="n">
        <x:f>AH19*(1-'Assumptions'!AH41-'Assumptions'!AH45)</x:f>
        <x:v>99.96</x:v>
      </x:c>
      <x:c r="AI36" s="31" t="n">
        <x:f>AI19*(1-'Assumptions'!AI41-'Assumptions'!AI45)</x:f>
        <x:v>99.96</x:v>
      </x:c>
      <x:c r="AJ36" s="31" t="n">
        <x:f>AJ19*(1-'Assumptions'!AJ41-'Assumptions'!AJ45)</x:f>
        <x:v>99.96</x:v>
      </x:c>
      <x:c r="AK36" s="31" t="n">
        <x:f>AK19*(1-'Assumptions'!AK41-'Assumptions'!AK45)</x:f>
        <x:v>99.96</x:v>
      </x:c>
      <x:c r="AL36" s="31" t="n">
        <x:f>AL19*(1-'Assumptions'!AL41-'Assumptions'!AL45)</x:f>
        <x:v>99.96</x:v>
      </x:c>
      <x:c r="AM36" s="31" t="n">
        <x:f>AM19*(1-'Assumptions'!AM41-'Assumptions'!AM45)</x:f>
        <x:v>99.96</x:v>
      </x:c>
      <x:c r="AN36" s="31" t="n">
        <x:f>AN19*(1-'Assumptions'!AN41-'Assumptions'!AN45)</x:f>
        <x:v>99.96</x:v>
      </x:c>
    </x:row>
    <x:row r="37" ht="22" customHeight="1">
      <x:c r="A37" s="1"/>
      <x:c r="B37" s="1"/>
      <x:c r="C37" s="1" t="str">
        <x:v>Simple paid-channel payback months</x:v>
      </x:c>
      <x:c r="D37" s="1"/>
      <x:c r="E37" s="34" t="str">
        <x:f>IF(ISNUMBER(E35),E35/E36,"n.a.")</x:f>
        <x:v>n.a.</x:v>
      </x:c>
      <x:c r="F37" s="34" t="str">
        <x:f>IF(ISNUMBER(F35),F35/F36,"n.a.")</x:f>
        <x:v>n.a.</x:v>
      </x:c>
      <x:c r="G37" s="34" t="str">
        <x:f>IF(ISNUMBER(G35),G35/G36,"n.a.")</x:f>
        <x:v>n.a.</x:v>
      </x:c>
      <x:c r="H37" s="34" t="str">
        <x:f>IF(ISNUMBER(H35),H35/H36,"n.a.")</x:f>
        <x:v>n.a.</x:v>
      </x:c>
      <x:c r="I37" s="34" t="str">
        <x:f>IF(ISNUMBER(I35),I35/I36,"n.a.")</x:f>
        <x:v>n.a.</x:v>
      </x:c>
      <x:c r="J37" s="34" t="str">
        <x:f>IF(ISNUMBER(J35),J35/J36,"n.a.")</x:f>
        <x:v>n.a.</x:v>
      </x:c>
      <x:c r="K37" s="34" t="n">
        <x:f>IF(ISNUMBER(K35),K35/K36,"n.a.")</x:f>
        <x:v>3.6472922502334275</x:v>
      </x:c>
      <x:c r="L37" s="34" t="n">
        <x:f>IF(ISNUMBER(L35),L35/L36,"n.a.")</x:f>
        <x:v>3.6472922502334275</x:v>
      </x:c>
      <x:c r="M37" s="34" t="n">
        <x:f>IF(ISNUMBER(M35),M35/M36,"n.a.")</x:f>
        <x:v>3.6472922502334275</x:v>
      </x:c>
      <x:c r="N37" s="34" t="n">
        <x:f>IF(ISNUMBER(N35),N35/N36,"n.a.")</x:f>
        <x:v>3.6472922502334275</x:v>
      </x:c>
      <x:c r="O37" s="34" t="n">
        <x:f>IF(ISNUMBER(O35),O35/O36,"n.a.")</x:f>
        <x:v>3.6472922502334275</x:v>
      </x:c>
      <x:c r="P37" s="34" t="n">
        <x:f>IF(ISNUMBER(P35),P35/P36,"n.a.")</x:f>
        <x:v>3.6472922502334275</x:v>
      </x:c>
      <x:c r="Q37" s="34" t="n">
        <x:f>IF(ISNUMBER(Q35),Q35/Q36,"n.a.")</x:f>
        <x:v>3.6472922502334275</x:v>
      </x:c>
      <x:c r="R37" s="34" t="n">
        <x:f>IF(ISNUMBER(R35),R35/R36,"n.a.")</x:f>
        <x:v>3.6472922502334275</x:v>
      </x:c>
      <x:c r="S37" s="34" t="n">
        <x:f>IF(ISNUMBER(S35),S35/S36,"n.a.")</x:f>
        <x:v>3.6472922502334275</x:v>
      </x:c>
      <x:c r="T37" s="34" t="n">
        <x:f>IF(ISNUMBER(T35),T35/T36,"n.a.")</x:f>
        <x:v>3.6472922502334275</x:v>
      </x:c>
      <x:c r="U37" s="34" t="n">
        <x:f>IF(ISNUMBER(U35),U35/U36,"n.a.")</x:f>
        <x:v>3.6472922502334275</x:v>
      </x:c>
      <x:c r="V37" s="34" t="n">
        <x:f>IF(ISNUMBER(V35),V35/V36,"n.a.")</x:f>
        <x:v>3.6472922502334275</x:v>
      </x:c>
      <x:c r="W37" s="34" t="n">
        <x:f>IF(ISNUMBER(W35),W35/W36,"n.a.")</x:f>
        <x:v>3.6472922502334275</x:v>
      </x:c>
      <x:c r="X37" s="34" t="n">
        <x:f>IF(ISNUMBER(X35),X35/X36,"n.a.")</x:f>
        <x:v>3.6472922502334275</x:v>
      </x:c>
      <x:c r="Y37" s="34" t="n">
        <x:f>IF(ISNUMBER(Y35),Y35/Y36,"n.a.")</x:f>
        <x:v>3.6472922502334275</x:v>
      </x:c>
      <x:c r="Z37" s="34" t="n">
        <x:f>IF(ISNUMBER(Z35),Z35/Z36,"n.a.")</x:f>
        <x:v>3.6472922502334275</x:v>
      </x:c>
      <x:c r="AA37" s="34" t="n">
        <x:f>IF(ISNUMBER(AA35),AA35/AA36,"n.a.")</x:f>
        <x:v>3.6472922502334275</x:v>
      </x:c>
      <x:c r="AB37" s="34" t="n">
        <x:f>IF(ISNUMBER(AB35),AB35/AB36,"n.a.")</x:f>
        <x:v>3.6472922502334275</x:v>
      </x:c>
      <x:c r="AC37" s="34" t="n">
        <x:f>IF(ISNUMBER(AC35),AC35/AC36,"n.a.")</x:f>
        <x:v>3.6472922502334275</x:v>
      </x:c>
      <x:c r="AD37" s="34" t="n">
        <x:f>IF(ISNUMBER(AD35),AD35/AD36,"n.a.")</x:f>
        <x:v>3.6472922502334275</x:v>
      </x:c>
      <x:c r="AE37" s="34" t="n">
        <x:f>IF(ISNUMBER(AE35),AE35/AE36,"n.a.")</x:f>
        <x:v>3.6472922502334275</x:v>
      </x:c>
      <x:c r="AF37" s="34" t="n">
        <x:f>IF(ISNUMBER(AF35),AF35/AF36,"n.a.")</x:f>
        <x:v>3.6472922502334275</x:v>
      </x:c>
      <x:c r="AG37" s="34" t="n">
        <x:f>IF(ISNUMBER(AG35),AG35/AG36,"n.a.")</x:f>
        <x:v>3.6472922502334275</x:v>
      </x:c>
      <x:c r="AH37" s="34" t="n">
        <x:f>IF(ISNUMBER(AH35),AH35/AH36,"n.a.")</x:f>
        <x:v>3.6472922502334275</x:v>
      </x:c>
      <x:c r="AI37" s="34" t="n">
        <x:f>IF(ISNUMBER(AI35),AI35/AI36,"n.a.")</x:f>
        <x:v>3.6472922502334275</x:v>
      </x:c>
      <x:c r="AJ37" s="34" t="n">
        <x:f>IF(ISNUMBER(AJ35),AJ35/AJ36,"n.a.")</x:f>
        <x:v>3.6472922502334275</x:v>
      </x:c>
      <x:c r="AK37" s="34" t="n">
        <x:f>IF(ISNUMBER(AK35),AK35/AK36,"n.a.")</x:f>
        <x:v>3.6472922502334275</x:v>
      </x:c>
      <x:c r="AL37" s="34" t="n">
        <x:f>IF(ISNUMBER(AL35),AL35/AL36,"n.a.")</x:f>
        <x:v>3.6472922502334275</x:v>
      </x:c>
      <x:c r="AM37" s="34" t="n">
        <x:f>IF(ISNUMBER(AM35),AM35/AM36,"n.a.")</x:f>
        <x:v>3.6472922502334275</x:v>
      </x:c>
      <x:c r="AN37" s="34" t="n">
        <x:f>IF(ISNUMBER(AN35),AN35/AN36,"n.a.")</x:f>
        <x:v>3.6472922502334275</x:v>
      </x:c>
    </x:row>
    <x:row r="38" ht="22" customHeight="1">
      <x:c r="A38" s="1"/>
      <x:c r="B38" s="1"/>
      <x:c r="C38" s="1" t="str">
        <x:v>Funding to horizon with reserve</x:v>
      </x:c>
      <x:c r="D38" s="1"/>
      <x:c r="E38" s="31" t="n">
        <x:f>MAX(0,-MIN($E$29:E29))+'Assumptions'!$D$71*(E25+E10+E24)</x:f>
        <x:v>147300</x:v>
      </x:c>
      <x:c r="F38" s="31" t="n">
        <x:f>MAX(0,-MIN($E$29:F29))+'Assumptions'!$D$71*(F25+F10+F24)</x:f>
        <x:v>178995</x:v>
      </x:c>
      <x:c r="G38" s="31" t="n">
        <x:f>MAX(0,-MIN($E$29:G29))+'Assumptions'!$D$71*(G25+G10+G24)</x:f>
        <x:v>230729.6</x:v>
      </x:c>
      <x:c r="H38" s="31" t="n">
        <x:f>MAX(0,-MIN($E$29:H29))+'Assumptions'!$D$71*(H25+H10+H24)</x:f>
        <x:v>325221.25371428573</x:v>
      </x:c>
      <x:c r="I38" s="31" t="n">
        <x:f>MAX(0,-MIN($E$29:I29))+'Assumptions'!$D$71*(I25+I10+I24)</x:f>
        <x:v>392723.38258285716</x:v>
      </x:c>
      <x:c r="J38" s="31" t="n">
        <x:f>MAX(0,-MIN($E$29:J29))+'Assumptions'!$D$71*(J25+J10+J24)</x:f>
        <x:v>455275.3960466286</x:v>
      </x:c>
      <x:c r="K38" s="31" t="n">
        <x:f>MAX(0,-MIN($E$29:K29))+'Assumptions'!$D$71*(K25+K10+K24)</x:f>
        <x:v>478638.2362425011</x:v>
      </x:c>
      <x:c r="L38" s="31" t="n">
        <x:f>MAX(0,-MIN($E$29:L29))+'Assumptions'!$D$71*(L25+L10+L24)</x:f>
        <x:v>511958.75037212786</x:v>
      </x:c>
      <x:c r="M38" s="31" t="n">
        <x:f>MAX(0,-MIN($E$29:M29))+'Assumptions'!$D$71*(M25+M10+M24)</x:f>
        <x:v>539234.0162643429</x:v>
      </x:c>
      <x:c r="N38" s="31" t="n">
        <x:f>MAX(0,-MIN($E$29:N29))+'Assumptions'!$D$71*(N25+N10+N24)</x:f>
        <x:v>560371.3051320077</x:v>
      </x:c>
      <x:c r="O38" s="31" t="n">
        <x:f>MAX(0,-MIN($E$29:O29))+'Assumptions'!$D$71*(O25+O10+O24)</x:f>
        <x:v>575254.8342421378</x:v>
      </x:c>
      <x:c r="P38" s="31" t="n">
        <x:f>MAX(0,-MIN($E$29:P29))+'Assumptions'!$D$71*(P25+P10+P24)</x:f>
        <x:v>583744.5480259514</x:v>
      </x:c>
      <x:c r="Q38" s="31" t="n">
        <x:f>MAX(0,-MIN($E$29:Q29))+'Assumptions'!$D$71*(Q25+Q10+Q24)</x:f>
        <x:v>639115.1606606911</x:v>
      </x:c>
      <x:c r="R38" s="31" t="n">
        <x:f>MAX(0,-MIN($E$29:R29))+'Assumptions'!$D$71*(R25+R10+R24)</x:f>
        <x:v>645052.683961645</x:v>
      </x:c>
      <x:c r="S38" s="31" t="n">
        <x:f>MAX(0,-MIN($E$29:S29))+'Assumptions'!$D$71*(S25+S10+S24)</x:f>
        <x:v>645297.4500969998</x:v>
      </x:c>
      <x:c r="T38" s="31" t="n">
        <x:f>MAX(0,-MIN($E$29:T29))+'Assumptions'!$D$71*(T25+T10+T24)</x:f>
        <x:v>645561.797523183</x:v>
      </x:c>
      <x:c r="U38" s="31" t="n">
        <x:f>MAX(0,-MIN($E$29:U29))+'Assumptions'!$D$71*(U25+U10+U24)</x:f>
        <x:v>645847.2927434609</x:v>
      </x:c>
      <x:c r="V38" s="31" t="n">
        <x:f>MAX(0,-MIN($E$29:V29))+'Assumptions'!$D$71*(V25+V10+V24)</x:f>
        <x:v>646155.627581361</x:v>
      </x:c>
      <x:c r="W38" s="31" t="n">
        <x:f>MAX(0,-MIN($E$29:W29))+'Assumptions'!$D$71*(W25+W10+W24)</x:f>
        <x:v>646488.629206293</x:v>
      </x:c>
      <x:c r="X38" s="31" t="n">
        <x:f>MAX(0,-MIN($E$29:X29))+'Assumptions'!$D$71*(X25+X10+X24)</x:f>
        <x:v>646848.2709612197</x:v>
      </x:c>
      <x:c r="Y38" s="31" t="n">
        <x:f>MAX(0,-MIN($E$29:Y29))+'Assumptions'!$D$71*(Y25+Y10+Y24)</x:f>
        <x:v>647236.6840565405</x:v>
      </x:c>
      <x:c r="Z38" s="31" t="n">
        <x:f>MAX(0,-MIN($E$29:Z29))+'Assumptions'!$D$71*(Z25+Z10+Z24)</x:f>
        <x:v>647656.1701994869</x:v>
      </x:c>
      <x:c r="AA38" s="31" t="n">
        <x:f>MAX(0,-MIN($E$29:AA29))+'Assumptions'!$D$71*(AA25+AA10+AA24)</x:f>
        <x:v>648109.215233869</x:v>
      </x:c>
      <x:c r="AB38" s="31" t="n">
        <x:f>MAX(0,-MIN($E$29:AB29))+'Assumptions'!$D$71*(AB25+AB10+AB24)</x:f>
        <x:v>648598.5038710018</x:v>
      </x:c>
      <x:c r="AC38" s="31" t="n">
        <x:f>MAX(0,-MIN($E$29:AC29))+'Assumptions'!$D$71*(AC25+AC10+AC24)</x:f>
        <x:v>729912.6498848193</x:v>
      </x:c>
      <x:c r="AD38" s="31" t="n">
        <x:f>MAX(0,-MIN($E$29:AD29))+'Assumptions'!$D$71*(AD25+AD10+AD24)</x:f>
        <x:v>730483.356151171</x:v>
      </x:c>
      <x:c r="AE38" s="31" t="n">
        <x:f>MAX(0,-MIN($E$29:AE29))+'Assumptions'!$D$71*(AE25+AE10+AE24)</x:f>
        <x:v>731099.7189188307</x:v>
      </x:c>
      <x:c r="AF38" s="31" t="n">
        <x:f>MAX(0,-MIN($E$29:AF29))+'Assumptions'!$D$71*(AF25+AF10+AF24)</x:f>
        <x:v>731765.3907079032</x:v>
      </x:c>
      <x:c r="AG38" s="31" t="n">
        <x:f>MAX(0,-MIN($E$29:AG29))+'Assumptions'!$D$71*(AG25+AG10+AG24)</x:f>
        <x:v>732484.3162401016</x:v>
      </x:c>
      <x:c r="AH38" s="31" t="n">
        <x:f>MAX(0,-MIN($E$29:AH29))+'Assumptions'!$D$71*(AH25+AH10+AH24)</x:f>
        <x:v>733260.7558148757</x:v>
      </x:c>
      <x:c r="AI38" s="31" t="n">
        <x:f>MAX(0,-MIN($E$29:AI29))+'Assumptions'!$D$71*(AI25+AI10+AI24)</x:f>
        <x:v>734099.3105556319</x:v>
      </x:c>
      <x:c r="AJ38" s="31" t="n">
        <x:f>MAX(0,-MIN($E$29:AJ29))+'Assumptions'!$D$71*(AJ25+AJ10+AJ24)</x:f>
        <x:v>735004.9496756485</x:v>
      </x:c>
      <x:c r="AK38" s="31" t="n">
        <x:f>MAX(0,-MIN($E$29:AK29))+'Assumptions'!$D$71*(AK25+AK10+AK24)</x:f>
        <x:v>735983.0399252664</x:v>
      </x:c>
      <x:c r="AL38" s="31" t="n">
        <x:f>MAX(0,-MIN($E$29:AL29))+'Assumptions'!$D$71*(AL25+AL10+AL24)</x:f>
        <x:v>737039.3773948539</x:v>
      </x:c>
      <x:c r="AM38" s="31" t="n">
        <x:f>MAX(0,-MIN($E$29:AM29))+'Assumptions'!$D$71*(AM25+AM10+AM24)</x:f>
        <x:v>738180.2218620081</x:v>
      </x:c>
      <x:c r="AN38" s="31" t="n">
        <x:f>MAX(0,-MIN($E$29:AN29))+'Assumptions'!$D$71*(AN25+AN10+AN24)</x:f>
        <x:v>739412.3338865349</x:v>
      </x:c>
    </x:row>
    <x:row r="39" ht="22" customHeight="1">
      <x:c r="A39" s="1"/>
      <x:c r="B39" s="1"/>
      <x:c r="C39" s="1" t="str">
        <x:v>First-six-month build cash outflow</x:v>
      </x:c>
      <x:c r="D39" s="1"/>
      <x:c r="E39" s="26" t="str">
        <x:f>""</x:f>
      </x:c>
      <x:c r="F39" s="26" t="str">
        <x:f>""</x:f>
      </x:c>
      <x:c r="G39" s="26" t="str">
        <x:f>""</x:f>
      </x:c>
      <x:c r="H39" s="26" t="str">
        <x:f>""</x:f>
      </x:c>
      <x:c r="I39" s="26" t="str">
        <x:f>""</x:f>
      </x:c>
      <x:c r="J39" s="26" t="n">
        <x:f>-SUM(E28:J28)</x:f>
        <x:v>312986.6876745143</x:v>
      </x:c>
      <x:c r="K39" s="26" t="str">
        <x:f>""</x:f>
      </x:c>
      <x:c r="L39" s="26" t="str">
        <x:f>""</x:f>
      </x:c>
      <x:c r="M39" s="26" t="str">
        <x:f>""</x:f>
      </x:c>
      <x:c r="N39" s="26" t="str">
        <x:f>""</x:f>
      </x:c>
      <x:c r="O39" s="26" t="str">
        <x:f>""</x:f>
      </x:c>
      <x:c r="P39" s="26" t="str">
        <x:f>""</x:f>
      </x:c>
      <x:c r="Q39" s="26" t="str">
        <x:f>""</x:f>
      </x:c>
      <x:c r="R39" s="26" t="str">
        <x:f>""</x:f>
      </x:c>
      <x:c r="S39" s="26" t="str">
        <x:f>""</x:f>
      </x:c>
      <x:c r="T39" s="26" t="str">
        <x:f>""</x:f>
      </x:c>
      <x:c r="U39" s="26" t="str">
        <x:f>""</x:f>
      </x:c>
      <x:c r="V39" s="26" t="str">
        <x:f>""</x:f>
      </x:c>
      <x:c r="W39" s="26" t="str">
        <x:f>""</x:f>
      </x:c>
      <x:c r="X39" s="26" t="str">
        <x:f>""</x:f>
      </x:c>
      <x:c r="Y39" s="26" t="str">
        <x:f>""</x:f>
      </x:c>
      <x:c r="Z39" s="26" t="str">
        <x:f>""</x:f>
      </x:c>
      <x:c r="AA39" s="26" t="str">
        <x:f>""</x:f>
      </x:c>
      <x:c r="AB39" s="26" t="str">
        <x:f>""</x:f>
      </x:c>
      <x:c r="AC39" s="26" t="str">
        <x:f>""</x:f>
      </x:c>
      <x:c r="AD39" s="26" t="str">
        <x:f>""</x:f>
      </x:c>
      <x:c r="AE39" s="26" t="str">
        <x:f>""</x:f>
      </x:c>
      <x:c r="AF39" s="26" t="str">
        <x:f>""</x:f>
      </x:c>
      <x:c r="AG39" s="26" t="str">
        <x:f>""</x:f>
      </x:c>
      <x:c r="AH39" s="26" t="str">
        <x:f>""</x:f>
      </x:c>
      <x:c r="AI39" s="26" t="str">
        <x:f>""</x:f>
      </x:c>
      <x:c r="AJ39" s="26" t="str">
        <x:f>""</x:f>
      </x:c>
      <x:c r="AK39" s="26" t="str">
        <x:f>""</x:f>
      </x:c>
      <x:c r="AL39" s="26" t="str">
        <x:f>""</x:f>
      </x:c>
      <x:c r="AM39" s="26" t="str">
        <x:f>""</x:f>
      </x:c>
      <x:c r="AN39" s="26" t="str">
        <x:f>""</x:f>
      </x:c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  <x:c r="AE40" s="1"/>
      <x:c r="AF40" s="1"/>
      <x:c r="AG40" s="1"/>
      <x:c r="AH40" s="1"/>
      <x:c r="AI40" s="1"/>
      <x:c r="AJ40" s="1"/>
      <x:c r="AK40" s="1"/>
      <x:c r="AL40" s="1"/>
      <x:c r="AM40" s="1"/>
      <x:c r="AN40" s="1"/>
    </x:row>
    <x:row r="41" ht="22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  <x:c r="AE41" s="1"/>
      <x:c r="AF41" s="1"/>
      <x:c r="AG41" s="1"/>
      <x:c r="AH41" s="1"/>
      <x:c r="AI41" s="1"/>
      <x:c r="AJ41" s="1"/>
      <x:c r="AK41" s="1"/>
      <x:c r="AL41" s="1"/>
      <x:c r="AM41" s="1"/>
      <x:c r="AN41" s="1"/>
    </x:row>
    <x:row r="42" ht="22" customHeight="1">
      <x:c r="A42" s="1"/>
      <x:c r="B42" s="1"/>
      <x:c r="C42" s="1" t="str">
        <x:v>Counts are expected values; fractional customers represent cohort averages.</x:v>
      </x:c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  <x:c r="AG42" s="1"/>
      <x:c r="AH42" s="1"/>
      <x:c r="AI42" s="1"/>
      <x:c r="AJ42" s="1"/>
      <x:c r="AK42" s="1"/>
      <x:c r="AL42" s="1"/>
      <x:c r="AM42" s="1"/>
      <x:c r="AN42" s="1"/>
    </x:row>
    <x:row r="43" ht="22" customHeight="1">
      <x:c r="A43" s="1"/>
      <x:c r="B43" s="1"/>
      <x:c r="C43" s="1" t="str">
        <x:v>Annualized exit revenue is a run rate, not booked annual revenue.</x:v>
      </x:c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  <x:c r="AE43" s="1"/>
      <x:c r="AF43" s="1"/>
      <x:c r="AG43" s="1"/>
      <x:c r="AH43" s="1"/>
      <x:c r="AI43" s="1"/>
      <x:c r="AJ43" s="1"/>
      <x:c r="AK43" s="1"/>
      <x:c r="AL43" s="1"/>
      <x:c r="AM43" s="1"/>
      <x:c r="AN43" s="1"/>
    </x:row>
    <x:row r="44" ht="22" customHeight="1">
      <x:c r="A44" s="1"/>
      <x:c r="B44" s="1"/>
      <x:c r="C44" s="1" t="str">
        <x:v>Payback excludes fixed sales payroll and is not full-company CAC.</x:v>
      </x:c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  <x:c r="AE44" s="1"/>
      <x:c r="AF44" s="1"/>
      <x:c r="AG44" s="1"/>
      <x:c r="AH44" s="1"/>
      <x:c r="AI44" s="1"/>
      <x:c r="AJ44" s="1"/>
      <x:c r="AK44" s="1"/>
      <x:c r="AL44" s="1"/>
      <x:c r="AM44" s="1"/>
      <x:c r="AN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  <x:c r="AE45" s="1"/>
      <x:c r="AF45" s="1"/>
      <x:c r="AG45" s="1"/>
      <x:c r="AH45" s="1"/>
      <x:c r="AI45" s="1"/>
      <x:c r="AJ45" s="1"/>
      <x:c r="AK45" s="1"/>
      <x:c r="AL45" s="1"/>
      <x:c r="AM45" s="1"/>
      <x:c r="AN45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39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</x:row>
    <x:row r="2" ht="22" customHeight="1">
      <x:c r="A2" s="1"/>
      <x:c r="B2" s="1"/>
      <x:c r="C2" s="2" t="str">
        <x:v>Build and authority budget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</x:row>
    <x:row r="4" ht="22" customHeight="1">
      <x:c r="A4" s="1"/>
      <x:c r="B4" s="1"/>
      <x:c r="C4" s="1" t="str">
        <x:v>Selected case</x:v>
      </x:c>
      <x:c r="D4" s="6" t="str">
        <x:f>CHOOSE('Assumptions'!$D$4,"Downside","Base","Upside")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</x:row>
    <x:row r="6" ht="22" customHeight="1">
      <x:c r="A6" s="1"/>
      <x:c r="B6" s="1"/>
      <x:c r="C6" s="12" t="str">
        <x:v>Human build / review capacity</x:v>
      </x:c>
      <x:c r="D6" s="12" t="str">
        <x:v>Rate / FTE</x:v>
      </x:c>
      <x:c r="E6" s="12" t="str">
        <x:v>M1-3</x:v>
      </x:c>
      <x:c r="F6" s="12" t="str">
        <x:v>M4-6</x:v>
      </x:c>
      <x:c r="G6" s="12" t="str">
        <x:v>M7-12</x:v>
      </x:c>
      <x:c r="H6" s="12" t="str">
        <x:v>M13-24</x:v>
      </x:c>
      <x:c r="I6" s="12" t="str">
        <x:v>M25-36</x:v>
      </x:c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</x:row>
    <x:row r="7" ht="22" customHeight="1">
      <x:c r="A7" s="1"/>
      <x:c r="B7" s="1"/>
      <x:c r="C7" s="1" t="str">
        <x:v>Build / technical review</x:v>
      </x:c>
      <x:c r="D7" s="23" t="n">
        <x:v>14000</x:v>
      </x:c>
      <x:c r="E7" s="19" t="n">
        <x:v>1</x:v>
      </x:c>
      <x:c r="F7" s="19" t="n">
        <x:v>1</x:v>
      </x:c>
      <x:c r="G7" s="19" t="n">
        <x:v>0.5</x:v>
      </x:c>
      <x:c r="H7" s="19" t="n">
        <x:v>0.25</x:v>
      </x:c>
      <x:c r="I7" s="19" t="n">
        <x:v>0.25</x:v>
      </x:c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</x:row>
    <x:row r="8" ht="22" customHeight="1">
      <x:c r="A8" s="1"/>
      <x:c r="B8" s="1"/>
      <x:c r="C8" s="1" t="str">
        <x:v>Integration / exception reserve</x:v>
      </x:c>
      <x:c r="D8" s="23" t="n">
        <x:v>11000</x:v>
      </x:c>
      <x:c r="E8" s="19" t="n">
        <x:v>0.5</x:v>
      </x:c>
      <x:c r="F8" s="19" t="n">
        <x:v>1</x:v>
      </x:c>
      <x:c r="G8" s="19" t="n">
        <x:v>0.5</x:v>
      </x:c>
      <x:c r="H8" s="19" t="n">
        <x:v>0.5</x:v>
      </x:c>
      <x:c r="I8" s="19" t="n">
        <x:v>0.75</x:v>
      </x:c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</x:row>
    <x:row r="9" ht="22" customHeight="1">
      <x:c r="A9" s="1"/>
      <x:c r="B9" s="1"/>
      <x:c r="C9" s="1" t="str">
        <x:v>Design build / review reserve</x:v>
      </x:c>
      <x:c r="D9" s="23" t="n">
        <x:v>9000</x:v>
      </x:c>
      <x:c r="E9" s="19" t="n">
        <x:v>0.25</x:v>
      </x:c>
      <x:c r="F9" s="19" t="n">
        <x:v>0.5</x:v>
      </x:c>
      <x:c r="G9" s="19" t="n">
        <x:v>0.15</x:v>
      </x:c>
      <x:c r="H9" s="19" t="n">
        <x:v>0.1</x:v>
      </x:c>
      <x:c r="I9" s="19" t="n">
        <x:v>0.1</x:v>
      </x:c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  <x:c r="AM9" s="1"/>
      <x:c r="AN9" s="1"/>
    </x:row>
    <x:row r="10" ht="22" customHeight="1">
      <x:c r="A10" s="1"/>
      <x:c r="B10" s="1"/>
      <x:c r="C10" s="1" t="str">
        <x:v>Security independent validation</x:v>
      </x:c>
      <x:c r="D10" s="23" t="n">
        <x:v>12000</x:v>
      </x:c>
      <x:c r="E10" s="19" t="n">
        <x:v>0.1</x:v>
      </x:c>
      <x:c r="F10" s="19" t="n">
        <x:v>0.25</x:v>
      </x:c>
      <x:c r="G10" s="19" t="n">
        <x:v>0.2</x:v>
      </x:c>
      <x:c r="H10" s="19" t="n">
        <x:v>0.25</x:v>
      </x:c>
      <x:c r="I10" s="19" t="n">
        <x:v>0.3</x:v>
      </x:c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  <x:c r="AM10" s="1"/>
      <x:c r="AN10" s="1"/>
    </x:row>
    <x:row r="11" ht="22" customHeight="1">
      <x:c r="A11" s="1"/>
      <x:c r="B11" s="1"/>
      <x:c r="C11" s="1" t="str">
        <x:v>Customer escalation reserve</x:v>
      </x:c>
      <x:c r="D11" s="23" t="n">
        <x:v>6500</x:v>
      </x:c>
      <x:c r="E11" s="19" t="n">
        <x:v>0</x:v>
      </x:c>
      <x:c r="F11" s="19" t="n">
        <x:v>0</x:v>
      </x:c>
      <x:c r="G11" s="19" t="n">
        <x:v>0.15</x:v>
      </x:c>
      <x:c r="H11" s="19" t="n">
        <x:v>0.25</x:v>
      </x:c>
      <x:c r="I11" s="19" t="n">
        <x:v>0.35</x:v>
      </x:c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  <x:c r="AM11" s="1"/>
      <x:c r="AN11" s="1"/>
    </x:row>
    <x:row r="12" ht="22" customHeight="1">
      <x:c r="A12" s="1"/>
      <x:c r="B12" s="1"/>
      <x:c r="C12" s="1" t="str">
        <x:v>Founder / authority oversight</x:v>
      </x:c>
      <x:c r="D12" s="23" t="n">
        <x:v>7000</x:v>
      </x:c>
      <x:c r="E12" s="19" t="n">
        <x:v>0.5</x:v>
      </x:c>
      <x:c r="F12" s="19" t="n">
        <x:v>0.5</x:v>
      </x:c>
      <x:c r="G12" s="19" t="n">
        <x:v>0.5</x:v>
      </x:c>
      <x:c r="H12" s="19" t="n">
        <x:v>0.5</x:v>
      </x:c>
      <x:c r="I12" s="19" t="n">
        <x:v>0.5</x:v>
      </x:c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  <x:c r="AM12" s="1"/>
      <x:c r="AN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  <x:c r="AM13" s="1"/>
      <x:c r="AN13" s="1"/>
    </x:row>
    <x:row r="14" ht="22" customHeight="1">
      <x:c r="A14" s="1"/>
      <x:c r="B14" s="1"/>
      <x:c r="C14" s="1" t="str">
        <x:v>Monthly labor subtotal</x:v>
      </x:c>
      <x:c r="D14" s="1"/>
      <x:c r="E14" s="26" t="n">
        <x:f>SUMPRODUCT($D$7:$D$12,E7:E12)</x:f>
        <x:v>26450</x:v>
      </x:c>
      <x:c r="F14" s="26" t="n">
        <x:f>SUMPRODUCT($D$7:$D$12,F7:F12)</x:f>
        <x:v>36000</x:v>
      </x:c>
      <x:c r="G14" s="26" t="n">
        <x:f>SUMPRODUCT($D$7:$D$12,G7:G12)</x:f>
        <x:v>20725</x:v>
      </x:c>
      <x:c r="H14" s="26" t="n">
        <x:f>SUMPRODUCT($D$7:$D$12,H7:H12)</x:f>
        <x:v>18025</x:v>
      </x:c>
      <x:c r="I14" s="26" t="n">
        <x:f>SUMPRODUCT($D$7:$D$12,I7:I12)</x:f>
        <x:v>22025</x:v>
      </x:c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</x:row>
    <x:row r="15" ht="22" customHeight="1">
      <x:c r="A15" s="1"/>
      <x:c r="B15" s="1"/>
      <x:c r="C15" s="1"/>
      <x:c r="D15" s="1"/>
      <x:c r="E15" s="27"/>
      <x:c r="F15" s="27"/>
      <x:c r="G15" s="27"/>
      <x:c r="H15" s="27"/>
      <x:c r="I15" s="27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</x:row>
    <x:row r="16" ht="22" customHeight="1">
      <x:c r="A16" s="1"/>
      <x:c r="B16" s="1"/>
      <x:c r="C16" s="1" t="str">
        <x:v>Cloud / development tools</x:v>
      </x:c>
      <x:c r="D16" s="1"/>
      <x:c r="E16" s="23" t="n">
        <x:v>1500</x:v>
      </x:c>
      <x:c r="F16" s="23" t="n">
        <x:v>2500</x:v>
      </x:c>
      <x:c r="G16" s="23" t="n">
        <x:v>3500</x:v>
      </x:c>
      <x:c r="H16" s="23" t="n">
        <x:v>6000</x:v>
      </x:c>
      <x:c r="I16" s="23" t="n">
        <x:v>10000</x:v>
      </x:c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</x:row>
    <x:row r="17" ht="22" customHeight="1">
      <x:c r="A17" s="1"/>
      <x:c r="B17" s="1"/>
      <x:c r="C17" s="1" t="str">
        <x:v>Legal / accounting / insurance</x:v>
      </x:c>
      <x:c r="D17" s="1"/>
      <x:c r="E17" s="23" t="n">
        <x:v>2500</x:v>
      </x:c>
      <x:c r="F17" s="23" t="n">
        <x:v>4000</x:v>
      </x:c>
      <x:c r="G17" s="23" t="n">
        <x:v>5000</x:v>
      </x:c>
      <x:c r="H17" s="23" t="n">
        <x:v>7500</x:v>
      </x:c>
      <x:c r="I17" s="23" t="n">
        <x:v>10000</x:v>
      </x:c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</x:row>
    <x:row r="18" ht="22" customHeight="1">
      <x:c r="A18" s="1"/>
      <x:c r="B18" s="1"/>
      <x:c r="C18" s="1" t="str">
        <x:v>Prime / Stars / evaluation</x:v>
      </x:c>
      <x:c r="D18" s="1"/>
      <x:c r="E18" s="23" t="n">
        <x:v>750</x:v>
      </x:c>
      <x:c r="F18" s="23" t="n">
        <x:v>1250</x:v>
      </x:c>
      <x:c r="G18" s="23" t="n">
        <x:v>4000</x:v>
      </x:c>
      <x:c r="H18" s="23" t="n">
        <x:v>8000</x:v>
      </x:c>
      <x:c r="I18" s="23" t="n">
        <x:v>14000</x:v>
      </x:c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</x:row>
    <x:row r="19" ht="22" customHeight="1">
      <x:c r="A19" s="1"/>
      <x:c r="B19" s="1"/>
      <x:c r="C19" s="1"/>
      <x:c r="D19" s="1"/>
      <x:c r="E19" s="27"/>
      <x:c r="F19" s="27"/>
      <x:c r="G19" s="27"/>
      <x:c r="H19" s="27"/>
      <x:c r="I19" s="27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</x:row>
    <x:row r="20" ht="22" customHeight="1">
      <x:c r="A20" s="1"/>
      <x:c r="B20" s="1"/>
      <x:c r="C20" s="12" t="str">
        <x:v>Fixed operating cost / month</x:v>
      </x:c>
      <x:c r="D20" s="12"/>
      <x:c r="E20" s="30" t="n">
        <x:f>SUM(E14,E16:E18)</x:f>
        <x:v>31200</x:v>
      </x:c>
      <x:c r="F20" s="30" t="n">
        <x:f>SUM(F14,F16:F18)</x:f>
        <x:v>43750</x:v>
      </x:c>
      <x:c r="G20" s="30" t="n">
        <x:f>SUM(G14,G16:G18)</x:f>
        <x:v>33225</x:v>
      </x:c>
      <x:c r="H20" s="30" t="n">
        <x:f>SUM(H14,H16:H18)</x:f>
        <x:v>39525</x:v>
      </x:c>
      <x:c r="I20" s="30" t="n">
        <x:f>SUM(I14,I16:I18)</x:f>
        <x:v>56025</x:v>
      </x:c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</x:row>
    <x:row r="21" ht="22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</x:row>
    <x:row r="22" ht="22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</x:row>
    <x:row r="23" ht="22" customHeight="1">
      <x:c r="A23" s="1"/>
      <x:c r="B23" s="1"/>
      <x:c r="C23" s="12" t="str">
        <x:v>One-time cash spending</x:v>
      </x:c>
      <x:c r="D23" s="12" t="str">
        <x:v>USD</x:v>
      </x:c>
      <x:c r="E23" s="12" t="str">
        <x:v>Month</x:v>
      </x:c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</x:row>
    <x:row r="24" ht="22" customHeight="1">
      <x:c r="A24" s="1"/>
      <x:c r="B24" s="1"/>
      <x:c r="C24" s="1" t="str">
        <x:v>Formation / IP / contracts</x:v>
      </x:c>
      <x:c r="D24" s="23" t="n">
        <x:v>15000</x:v>
      </x:c>
      <x:c r="E24" s="17" t="n">
        <x:v>1</x:v>
      </x:c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</x:row>
    <x:row r="25" ht="22" customHeight="1">
      <x:c r="A25" s="1"/>
      <x:c r="B25" s="1"/>
      <x:c r="C25" s="1" t="str">
        <x:v>Hardware / recovery setup</x:v>
      </x:c>
      <x:c r="D25" s="23" t="n">
        <x:v>6000</x:v>
      </x:c>
      <x:c r="E25" s="17" t="n">
        <x:v>1</x:v>
      </x:c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</x:row>
    <x:row r="26" ht="22" customHeight="1">
      <x:c r="A26" s="1"/>
      <x:c r="B26" s="1"/>
      <x:c r="C26" s="1" t="str">
        <x:v>Trade legal scope review</x:v>
      </x:c>
      <x:c r="D26" s="23" t="n">
        <x:v>20000</x:v>
      </x:c>
      <x:c r="E26" s="17" t="n">
        <x:v>3</x:v>
      </x:c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</x:row>
    <x:row r="27" ht="22" customHeight="1">
      <x:c r="A27" s="1"/>
      <x:c r="B27" s="1"/>
      <x:c r="C27" s="1" t="str">
        <x:v>Independent security assessment</x:v>
      </x:c>
      <x:c r="D27" s="23" t="n">
        <x:v>20000</x:v>
      </x:c>
      <x:c r="E27" s="17" t="n">
        <x:v>5</x:v>
      </x:c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</x:row>
    <x:row r="28" ht="22" customHeight="1">
      <x:c r="A28" s="1"/>
      <x:c r="B28" s="1"/>
      <x:c r="C28" s="1" t="str">
        <x:v>Remediation contingency reserve spend</x:v>
      </x:c>
      <x:c r="D28" s="23" t="n">
        <x:v>15000</x:v>
      </x:c>
      <x:c r="E28" s="17" t="n">
        <x:v>6</x:v>
      </x:c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</x:row>
    <x:row r="30" ht="22" customHeight="1">
      <x:c r="A30" s="1"/>
      <x:c r="B30" s="1"/>
      <x:c r="C30" s="1" t="str">
        <x:v>Build labor is already in monthly costs. One-time spending is added once.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</x:row>
    <x:row r="31" ht="22" customHeight="1">
      <x:c r="A31" s="1"/>
      <x:c r="B31" s="1"/>
      <x:c r="C31" s="1" t="str">
        <x:v>AI operates company functions. Human capacity is build, authority, validation and exception reserve.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</x:row>
    <x:row r="32" ht="22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  <x:c r="AG32" s="1"/>
      <x:c r="AH32" s="1"/>
      <x:c r="AI32" s="1"/>
      <x:c r="AJ32" s="1"/>
      <x:c r="AK32" s="1"/>
      <x:c r="AL32" s="1"/>
      <x:c r="AM32" s="1"/>
      <x:c r="AN32" s="1"/>
    </x:row>
  </x:sheetData>
  <x:pageMargins left="0.7" right="0.7" top="0.75" bottom="0.75" header="0.3" footer="0.3"/>
</x:worksheet>
</file>